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8D93EA58-AFEB-430E-8934-6359AF6D7B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нструктор " sheetId="6" r:id="rId1"/>
    <sheet name="Цветовое обозначение" sheetId="5" r:id="rId2"/>
  </sheets>
  <definedNames>
    <definedName name="_xlnm._FilterDatabase" localSheetId="0" hidden="1">'Конструктор '!$A$3:$F$52</definedName>
  </definedNames>
  <calcPr calcId="191029"/>
</workbook>
</file>

<file path=xl/calcChain.xml><?xml version="1.0" encoding="utf-8"?>
<calcChain xmlns="http://schemas.openxmlformats.org/spreadsheetml/2006/main">
  <c r="AB41" i="6" l="1"/>
  <c r="AB42" i="6"/>
  <c r="AB43" i="6"/>
  <c r="AB44" i="6"/>
  <c r="AB45" i="6"/>
  <c r="AB46" i="6"/>
  <c r="AB47" i="6"/>
  <c r="AB48" i="6"/>
  <c r="AB49" i="6"/>
  <c r="AB40" i="6"/>
  <c r="U40" i="6"/>
  <c r="T40" i="6"/>
  <c r="T41" i="6"/>
  <c r="T43" i="6"/>
  <c r="T44" i="6"/>
  <c r="T45" i="6"/>
  <c r="T46" i="6"/>
  <c r="T47" i="6"/>
  <c r="T48" i="6"/>
  <c r="T49" i="6"/>
  <c r="T42" i="6"/>
  <c r="U41" i="6" l="1"/>
  <c r="AB5" i="6"/>
  <c r="AB6" i="6"/>
  <c r="AB7" i="6"/>
  <c r="AB8" i="6"/>
  <c r="AB9" i="6"/>
  <c r="AB10" i="6"/>
  <c r="AB11" i="6"/>
  <c r="AB12" i="6"/>
  <c r="AB13" i="6"/>
  <c r="AB14" i="6"/>
  <c r="AB15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6" i="6"/>
  <c r="AB37" i="6"/>
  <c r="AB38" i="6"/>
  <c r="AB39" i="6"/>
  <c r="AB50" i="6"/>
  <c r="AB51" i="6"/>
  <c r="AB52" i="6"/>
  <c r="AB53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3" i="6"/>
  <c r="AB74" i="6"/>
  <c r="AB75" i="6"/>
  <c r="AB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8" i="6"/>
  <c r="T3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4" i="6"/>
  <c r="V69" i="6"/>
  <c r="V70" i="6" s="1"/>
  <c r="V71" i="6" s="1"/>
  <c r="V4" i="6"/>
  <c r="V5" i="6" s="1"/>
  <c r="U42" i="6" l="1"/>
  <c r="V6" i="6"/>
  <c r="V72" i="6"/>
  <c r="R64" i="6"/>
  <c r="R59" i="6"/>
  <c r="R50" i="6"/>
  <c r="R24" i="6"/>
  <c r="R4" i="6"/>
  <c r="N69" i="6"/>
  <c r="N64" i="6"/>
  <c r="N59" i="6"/>
  <c r="N54" i="6"/>
  <c r="N50" i="6"/>
  <c r="N32" i="6"/>
  <c r="N24" i="6"/>
  <c r="N14" i="6"/>
  <c r="N4" i="6"/>
  <c r="X4" i="6" s="1"/>
  <c r="X5" i="6" s="1"/>
  <c r="X6" i="6" s="1"/>
  <c r="X7" i="6" s="1"/>
  <c r="X8" i="6" s="1"/>
  <c r="X9" i="6" s="1"/>
  <c r="X10" i="6" s="1"/>
  <c r="X11" i="6" s="1"/>
  <c r="X12" i="6" s="1"/>
  <c r="X13" i="6" s="1"/>
  <c r="X14" i="6" s="1"/>
  <c r="X15" i="6" s="1"/>
  <c r="X16" i="6" s="1"/>
  <c r="X17" i="6" s="1"/>
  <c r="X18" i="6" s="1"/>
  <c r="X19" i="6" s="1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X34" i="6" s="1"/>
  <c r="X35" i="6" s="1"/>
  <c r="X36" i="6" s="1"/>
  <c r="X37" i="6" s="1"/>
  <c r="X38" i="6" s="1"/>
  <c r="X39" i="6" s="1"/>
  <c r="J69" i="6"/>
  <c r="J64" i="6"/>
  <c r="J59" i="6"/>
  <c r="J54" i="6"/>
  <c r="J50" i="6"/>
  <c r="O50" i="6" s="1"/>
  <c r="J32" i="6"/>
  <c r="J24" i="6"/>
  <c r="J14" i="6"/>
  <c r="J4" i="6"/>
  <c r="U4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8" i="6"/>
  <c r="H3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4" i="6"/>
  <c r="E72" i="6"/>
  <c r="AB72" i="6" s="1"/>
  <c r="E54" i="6"/>
  <c r="AB54" i="6" s="1"/>
  <c r="E35" i="6"/>
  <c r="AB35" i="6" s="1"/>
  <c r="E17" i="6"/>
  <c r="AB17" i="6" s="1"/>
  <c r="E16" i="6"/>
  <c r="AB16" i="6" s="1"/>
  <c r="O24" i="6" l="1"/>
  <c r="I69" i="6"/>
  <c r="L69" i="6" s="1"/>
  <c r="P69" i="6" s="1"/>
  <c r="O69" i="6"/>
  <c r="X50" i="6"/>
  <c r="X51" i="6" s="1"/>
  <c r="X52" i="6" s="1"/>
  <c r="X53" i="6" s="1"/>
  <c r="X54" i="6" s="1"/>
  <c r="X55" i="6" s="1"/>
  <c r="X56" i="6" s="1"/>
  <c r="X57" i="6" s="1"/>
  <c r="X58" i="6" s="1"/>
  <c r="X59" i="6" s="1"/>
  <c r="X60" i="6" s="1"/>
  <c r="X61" i="6" s="1"/>
  <c r="X62" i="6" s="1"/>
  <c r="X63" i="6" s="1"/>
  <c r="X64" i="6" s="1"/>
  <c r="X65" i="6" s="1"/>
  <c r="X66" i="6" s="1"/>
  <c r="X67" i="6" s="1"/>
  <c r="X68" i="6" s="1"/>
  <c r="X69" i="6" s="1"/>
  <c r="X70" i="6" s="1"/>
  <c r="X71" i="6" s="1"/>
  <c r="X72" i="6" s="1"/>
  <c r="X73" i="6" s="1"/>
  <c r="X74" i="6" s="1"/>
  <c r="X75" i="6" s="1"/>
  <c r="X40" i="6"/>
  <c r="U43" i="6"/>
  <c r="I14" i="6"/>
  <c r="L14" i="6" s="1"/>
  <c r="P14" i="6" s="1"/>
  <c r="O32" i="6"/>
  <c r="R14" i="6"/>
  <c r="H37" i="6"/>
  <c r="I32" i="6" s="1"/>
  <c r="L32" i="6" s="1"/>
  <c r="T37" i="6"/>
  <c r="U5" i="6"/>
  <c r="Y4" i="6"/>
  <c r="O54" i="6"/>
  <c r="W4" i="6"/>
  <c r="Z4" i="6" s="1"/>
  <c r="O59" i="6"/>
  <c r="R32" i="6"/>
  <c r="O64" i="6"/>
  <c r="V73" i="6"/>
  <c r="O4" i="6"/>
  <c r="R54" i="6"/>
  <c r="O14" i="6"/>
  <c r="V7" i="6"/>
  <c r="R69" i="6"/>
  <c r="I4" i="6"/>
  <c r="L4" i="6" s="1"/>
  <c r="P4" i="6" s="1"/>
  <c r="I59" i="6"/>
  <c r="L59" i="6" s="1"/>
  <c r="P59" i="6" s="1"/>
  <c r="I24" i="6"/>
  <c r="L24" i="6" s="1"/>
  <c r="P24" i="6" s="1"/>
  <c r="Q24" i="6" s="1"/>
  <c r="S24" i="6" s="1"/>
  <c r="I50" i="6"/>
  <c r="L50" i="6" s="1"/>
  <c r="P50" i="6" s="1"/>
  <c r="Q50" i="6" s="1"/>
  <c r="S50" i="6" s="1"/>
  <c r="I64" i="6"/>
  <c r="L64" i="6" s="1"/>
  <c r="P64" i="6" s="1"/>
  <c r="I54" i="6"/>
  <c r="L54" i="6" s="1"/>
  <c r="P54" i="6" s="1"/>
  <c r="Q69" i="6" l="1"/>
  <c r="M69" i="6"/>
  <c r="U44" i="6"/>
  <c r="X41" i="6"/>
  <c r="Y40" i="6"/>
  <c r="AA4" i="6"/>
  <c r="AC4" i="6" s="1"/>
  <c r="AD4" i="6" s="1"/>
  <c r="S69" i="6"/>
  <c r="Q59" i="6"/>
  <c r="S59" i="6" s="1"/>
  <c r="Q14" i="6"/>
  <c r="S14" i="6" s="1"/>
  <c r="Q54" i="6"/>
  <c r="S54" i="6" s="1"/>
  <c r="M59" i="6"/>
  <c r="P32" i="6"/>
  <c r="Q32" i="6" s="1"/>
  <c r="S32" i="6" s="1"/>
  <c r="M32" i="6"/>
  <c r="M50" i="6"/>
  <c r="M4" i="6"/>
  <c r="M24" i="6"/>
  <c r="Q64" i="6"/>
  <c r="S64" i="6" s="1"/>
  <c r="V8" i="6"/>
  <c r="M64" i="6"/>
  <c r="U6" i="6"/>
  <c r="Y5" i="6"/>
  <c r="W5" i="6"/>
  <c r="Z5" i="6" s="1"/>
  <c r="Q4" i="6"/>
  <c r="S4" i="6" s="1"/>
  <c r="M14" i="6"/>
  <c r="M54" i="6"/>
  <c r="V74" i="6"/>
  <c r="X42" i="6" l="1"/>
  <c r="Y41" i="6"/>
  <c r="U45" i="6"/>
  <c r="AA5" i="6"/>
  <c r="AC5" i="6" s="1"/>
  <c r="AD5" i="6" s="1"/>
  <c r="V75" i="6"/>
  <c r="V9" i="6"/>
  <c r="Y6" i="6"/>
  <c r="U7" i="6"/>
  <c r="W6" i="6"/>
  <c r="Z6" i="6" s="1"/>
  <c r="U46" i="6" l="1"/>
  <c r="X43" i="6"/>
  <c r="Y42" i="6"/>
  <c r="AA6" i="6"/>
  <c r="AC6" i="6" s="1"/>
  <c r="AD6" i="6" s="1"/>
  <c r="Y7" i="6"/>
  <c r="U8" i="6"/>
  <c r="W7" i="6"/>
  <c r="Z7" i="6" s="1"/>
  <c r="V10" i="6"/>
  <c r="X44" i="6" l="1"/>
  <c r="Y43" i="6"/>
  <c r="U47" i="6"/>
  <c r="V11" i="6"/>
  <c r="U9" i="6"/>
  <c r="Y8" i="6"/>
  <c r="W8" i="6"/>
  <c r="Z8" i="6" s="1"/>
  <c r="AA7" i="6"/>
  <c r="AC7" i="6" s="1"/>
  <c r="AD7" i="6" s="1"/>
  <c r="U48" i="6" l="1"/>
  <c r="X45" i="6"/>
  <c r="Y44" i="6"/>
  <c r="V12" i="6"/>
  <c r="AA8" i="6"/>
  <c r="AC8" i="6" s="1"/>
  <c r="AD8" i="6" s="1"/>
  <c r="U10" i="6"/>
  <c r="Y9" i="6"/>
  <c r="W9" i="6"/>
  <c r="Z9" i="6" s="1"/>
  <c r="U49" i="6" l="1"/>
  <c r="X46" i="6"/>
  <c r="Y45" i="6"/>
  <c r="AA9" i="6"/>
  <c r="AC9" i="6" s="1"/>
  <c r="AD9" i="6" s="1"/>
  <c r="U11" i="6"/>
  <c r="Y10" i="6"/>
  <c r="W10" i="6"/>
  <c r="Z10" i="6" s="1"/>
  <c r="V13" i="6"/>
  <c r="X47" i="6" l="1"/>
  <c r="Y46" i="6"/>
  <c r="AA10" i="6"/>
  <c r="AC10" i="6" s="1"/>
  <c r="AD10" i="6" s="1"/>
  <c r="V14" i="6"/>
  <c r="U12" i="6"/>
  <c r="Y11" i="6"/>
  <c r="W11" i="6"/>
  <c r="Z11" i="6" s="1"/>
  <c r="X48" i="6" l="1"/>
  <c r="Y47" i="6"/>
  <c r="V15" i="6"/>
  <c r="AA11" i="6"/>
  <c r="AC11" i="6" s="1"/>
  <c r="AD11" i="6" s="1"/>
  <c r="U13" i="6"/>
  <c r="Y12" i="6"/>
  <c r="W12" i="6"/>
  <c r="Z12" i="6" s="1"/>
  <c r="X49" i="6" l="1"/>
  <c r="Y49" i="6" s="1"/>
  <c r="Y48" i="6"/>
  <c r="AA12" i="6"/>
  <c r="AC12" i="6" s="1"/>
  <c r="AD12" i="6" s="1"/>
  <c r="U14" i="6"/>
  <c r="Y13" i="6"/>
  <c r="W13" i="6"/>
  <c r="Z13" i="6" s="1"/>
  <c r="V16" i="6"/>
  <c r="V17" i="6" l="1"/>
  <c r="AA13" i="6"/>
  <c r="AC13" i="6" s="1"/>
  <c r="AD13" i="6" s="1"/>
  <c r="U15" i="6"/>
  <c r="Y14" i="6"/>
  <c r="W14" i="6"/>
  <c r="Z14" i="6" s="1"/>
  <c r="AA14" i="6" l="1"/>
  <c r="AC14" i="6" s="1"/>
  <c r="AD14" i="6" s="1"/>
  <c r="U16" i="6"/>
  <c r="Y15" i="6"/>
  <c r="W15" i="6"/>
  <c r="Z15" i="6" s="1"/>
  <c r="V18" i="6"/>
  <c r="V19" i="6" l="1"/>
  <c r="AA15" i="6"/>
  <c r="AC15" i="6" s="1"/>
  <c r="AD15" i="6" s="1"/>
  <c r="U17" i="6"/>
  <c r="Y16" i="6"/>
  <c r="W16" i="6"/>
  <c r="Z16" i="6" s="1"/>
  <c r="AA16" i="6" l="1"/>
  <c r="AC16" i="6" s="1"/>
  <c r="AD16" i="6" s="1"/>
  <c r="U18" i="6"/>
  <c r="Y17" i="6"/>
  <c r="W17" i="6"/>
  <c r="Z17" i="6" s="1"/>
  <c r="V20" i="6"/>
  <c r="V21" i="6" l="1"/>
  <c r="AA17" i="6"/>
  <c r="AC17" i="6" s="1"/>
  <c r="AD17" i="6" s="1"/>
  <c r="U19" i="6"/>
  <c r="Y18" i="6"/>
  <c r="W18" i="6"/>
  <c r="Z18" i="6" s="1"/>
  <c r="AA18" i="6" l="1"/>
  <c r="AC18" i="6" s="1"/>
  <c r="AD18" i="6" s="1"/>
  <c r="U20" i="6"/>
  <c r="Y19" i="6"/>
  <c r="W19" i="6"/>
  <c r="Z19" i="6" s="1"/>
  <c r="V22" i="6"/>
  <c r="AA19" i="6" l="1"/>
  <c r="AC19" i="6" s="1"/>
  <c r="AD19" i="6" s="1"/>
  <c r="V23" i="6"/>
  <c r="U21" i="6"/>
  <c r="Y20" i="6"/>
  <c r="W20" i="6"/>
  <c r="Z20" i="6" s="1"/>
  <c r="AA20" i="6" l="1"/>
  <c r="AC20" i="6" s="1"/>
  <c r="AD20" i="6" s="1"/>
  <c r="U22" i="6"/>
  <c r="Y21" i="6"/>
  <c r="W21" i="6"/>
  <c r="Z21" i="6" s="1"/>
  <c r="V24" i="6"/>
  <c r="AA21" i="6" l="1"/>
  <c r="AC21" i="6" s="1"/>
  <c r="AD21" i="6" s="1"/>
  <c r="V25" i="6"/>
  <c r="U23" i="6"/>
  <c r="Y22" i="6"/>
  <c r="W22" i="6"/>
  <c r="Z22" i="6" s="1"/>
  <c r="AA22" i="6" l="1"/>
  <c r="AC22" i="6" s="1"/>
  <c r="AD22" i="6" s="1"/>
  <c r="U24" i="6"/>
  <c r="Y23" i="6"/>
  <c r="W23" i="6"/>
  <c r="Z23" i="6" s="1"/>
  <c r="V26" i="6"/>
  <c r="V27" i="6" l="1"/>
  <c r="AA23" i="6"/>
  <c r="AC23" i="6" s="1"/>
  <c r="AD23" i="6" s="1"/>
  <c r="U25" i="6"/>
  <c r="Y24" i="6"/>
  <c r="W24" i="6"/>
  <c r="Z24" i="6" s="1"/>
  <c r="AA24" i="6" l="1"/>
  <c r="AC24" i="6" s="1"/>
  <c r="AD24" i="6" s="1"/>
  <c r="U26" i="6"/>
  <c r="Y25" i="6"/>
  <c r="W25" i="6"/>
  <c r="Z25" i="6" s="1"/>
  <c r="V28" i="6"/>
  <c r="V29" i="6" l="1"/>
  <c r="AA25" i="6"/>
  <c r="AC25" i="6" s="1"/>
  <c r="AD25" i="6" s="1"/>
  <c r="U27" i="6"/>
  <c r="Y26" i="6"/>
  <c r="W26" i="6"/>
  <c r="Z26" i="6" s="1"/>
  <c r="AA26" i="6" l="1"/>
  <c r="AC26" i="6" s="1"/>
  <c r="AD26" i="6" s="1"/>
  <c r="U28" i="6"/>
  <c r="Y27" i="6"/>
  <c r="W27" i="6"/>
  <c r="Z27" i="6" s="1"/>
  <c r="V30" i="6"/>
  <c r="AA27" i="6" l="1"/>
  <c r="AC27" i="6" s="1"/>
  <c r="AD27" i="6" s="1"/>
  <c r="U29" i="6"/>
  <c r="Y28" i="6"/>
  <c r="W28" i="6"/>
  <c r="Z28" i="6" s="1"/>
  <c r="V31" i="6"/>
  <c r="AA28" i="6" l="1"/>
  <c r="AC28" i="6" s="1"/>
  <c r="AD28" i="6" s="1"/>
  <c r="U30" i="6"/>
  <c r="Y29" i="6"/>
  <c r="W29" i="6"/>
  <c r="Z29" i="6" s="1"/>
  <c r="V32" i="6"/>
  <c r="AA29" i="6" l="1"/>
  <c r="AC29" i="6" s="1"/>
  <c r="AD29" i="6" s="1"/>
  <c r="U31" i="6"/>
  <c r="Y30" i="6"/>
  <c r="W30" i="6"/>
  <c r="Z30" i="6" s="1"/>
  <c r="V33" i="6"/>
  <c r="AA30" i="6" l="1"/>
  <c r="AC30" i="6" s="1"/>
  <c r="AD30" i="6" s="1"/>
  <c r="U32" i="6"/>
  <c r="Y31" i="6"/>
  <c r="W31" i="6"/>
  <c r="Z31" i="6" s="1"/>
  <c r="V34" i="6"/>
  <c r="AA31" i="6" l="1"/>
  <c r="AC31" i="6" s="1"/>
  <c r="AD31" i="6" s="1"/>
  <c r="U33" i="6"/>
  <c r="Y32" i="6"/>
  <c r="W32" i="6"/>
  <c r="Z32" i="6" s="1"/>
  <c r="V35" i="6"/>
  <c r="AA32" i="6" l="1"/>
  <c r="AC32" i="6" s="1"/>
  <c r="AD32" i="6" s="1"/>
  <c r="U34" i="6"/>
  <c r="Y33" i="6"/>
  <c r="W33" i="6"/>
  <c r="Z33" i="6" s="1"/>
  <c r="V36" i="6"/>
  <c r="AA33" i="6" l="1"/>
  <c r="AC33" i="6" s="1"/>
  <c r="AD33" i="6" s="1"/>
  <c r="U35" i="6"/>
  <c r="Y34" i="6"/>
  <c r="W34" i="6"/>
  <c r="Z34" i="6" s="1"/>
  <c r="V37" i="6"/>
  <c r="AA34" i="6" l="1"/>
  <c r="AC34" i="6" s="1"/>
  <c r="AD34" i="6" s="1"/>
  <c r="U36" i="6"/>
  <c r="Y35" i="6"/>
  <c r="W35" i="6"/>
  <c r="Z35" i="6" s="1"/>
  <c r="V38" i="6"/>
  <c r="AA35" i="6" l="1"/>
  <c r="AC35" i="6" s="1"/>
  <c r="AD35" i="6" s="1"/>
  <c r="U37" i="6"/>
  <c r="Y36" i="6"/>
  <c r="W36" i="6"/>
  <c r="Z36" i="6" s="1"/>
  <c r="V39" i="6"/>
  <c r="V40" i="6" s="1"/>
  <c r="V41" i="6" l="1"/>
  <c r="W40" i="6"/>
  <c r="Z40" i="6" s="1"/>
  <c r="AA40" i="6" s="1"/>
  <c r="AC40" i="6" s="1"/>
  <c r="AD40" i="6" s="1"/>
  <c r="AA36" i="6"/>
  <c r="AC36" i="6" s="1"/>
  <c r="AD36" i="6" s="1"/>
  <c r="U38" i="6"/>
  <c r="Y37" i="6"/>
  <c r="W37" i="6"/>
  <c r="Z37" i="6" s="1"/>
  <c r="V50" i="6"/>
  <c r="V42" i="6" l="1"/>
  <c r="W41" i="6"/>
  <c r="Z41" i="6" s="1"/>
  <c r="AA41" i="6" s="1"/>
  <c r="AC41" i="6" s="1"/>
  <c r="AD41" i="6" s="1"/>
  <c r="V51" i="6"/>
  <c r="AA37" i="6"/>
  <c r="AC37" i="6" s="1"/>
  <c r="AD37" i="6" s="1"/>
  <c r="U39" i="6"/>
  <c r="Y38" i="6"/>
  <c r="W38" i="6"/>
  <c r="Z38" i="6" s="1"/>
  <c r="V43" i="6" l="1"/>
  <c r="W42" i="6"/>
  <c r="Z42" i="6" s="1"/>
  <c r="AA42" i="6" s="1"/>
  <c r="AC42" i="6" s="1"/>
  <c r="AD42" i="6" s="1"/>
  <c r="AA38" i="6"/>
  <c r="AC38" i="6" s="1"/>
  <c r="AD38" i="6" s="1"/>
  <c r="U50" i="6"/>
  <c r="Y39" i="6"/>
  <c r="W39" i="6"/>
  <c r="Z39" i="6" s="1"/>
  <c r="V52" i="6"/>
  <c r="V44" i="6" l="1"/>
  <c r="W43" i="6"/>
  <c r="Z43" i="6" s="1"/>
  <c r="AA43" i="6" s="1"/>
  <c r="AC43" i="6" s="1"/>
  <c r="AD43" i="6" s="1"/>
  <c r="AA39" i="6"/>
  <c r="AC39" i="6" s="1"/>
  <c r="AD39" i="6" s="1"/>
  <c r="U51" i="6"/>
  <c r="Y50" i="6"/>
  <c r="W50" i="6"/>
  <c r="Z50" i="6" s="1"/>
  <c r="V53" i="6"/>
  <c r="V45" i="6" l="1"/>
  <c r="W44" i="6"/>
  <c r="Z44" i="6" s="1"/>
  <c r="AA44" i="6" s="1"/>
  <c r="AC44" i="6" s="1"/>
  <c r="AD44" i="6" s="1"/>
  <c r="AA50" i="6"/>
  <c r="AC50" i="6" s="1"/>
  <c r="AD50" i="6" s="1"/>
  <c r="U52" i="6"/>
  <c r="Y51" i="6"/>
  <c r="W51" i="6"/>
  <c r="Z51" i="6" s="1"/>
  <c r="V54" i="6"/>
  <c r="V46" i="6" l="1"/>
  <c r="W45" i="6"/>
  <c r="Z45" i="6" s="1"/>
  <c r="AA45" i="6" s="1"/>
  <c r="AC45" i="6" s="1"/>
  <c r="AD45" i="6" s="1"/>
  <c r="AA51" i="6"/>
  <c r="AC51" i="6" s="1"/>
  <c r="AD51" i="6" s="1"/>
  <c r="U53" i="6"/>
  <c r="Y52" i="6"/>
  <c r="W52" i="6"/>
  <c r="Z52" i="6" s="1"/>
  <c r="V55" i="6"/>
  <c r="V47" i="6" l="1"/>
  <c r="W46" i="6"/>
  <c r="Z46" i="6" s="1"/>
  <c r="AA46" i="6" s="1"/>
  <c r="AC46" i="6" s="1"/>
  <c r="AD46" i="6" s="1"/>
  <c r="AA52" i="6"/>
  <c r="AC52" i="6" s="1"/>
  <c r="AD52" i="6" s="1"/>
  <c r="U54" i="6"/>
  <c r="Y53" i="6"/>
  <c r="W53" i="6"/>
  <c r="Z53" i="6" s="1"/>
  <c r="V56" i="6"/>
  <c r="V48" i="6" l="1"/>
  <c r="W47" i="6"/>
  <c r="Z47" i="6" s="1"/>
  <c r="AA47" i="6" s="1"/>
  <c r="AC47" i="6" s="1"/>
  <c r="AD47" i="6" s="1"/>
  <c r="V57" i="6"/>
  <c r="AA53" i="6"/>
  <c r="AC53" i="6" s="1"/>
  <c r="AD53" i="6" s="1"/>
  <c r="U55" i="6"/>
  <c r="Y54" i="6"/>
  <c r="W54" i="6"/>
  <c r="Z54" i="6" s="1"/>
  <c r="V49" i="6" l="1"/>
  <c r="W49" i="6" s="1"/>
  <c r="Z49" i="6" s="1"/>
  <c r="AA49" i="6" s="1"/>
  <c r="AC49" i="6" s="1"/>
  <c r="AD49" i="6" s="1"/>
  <c r="W48" i="6"/>
  <c r="Z48" i="6" s="1"/>
  <c r="AA48" i="6" s="1"/>
  <c r="AC48" i="6" s="1"/>
  <c r="AD48" i="6" s="1"/>
  <c r="AA54" i="6"/>
  <c r="AC54" i="6" s="1"/>
  <c r="AD54" i="6" s="1"/>
  <c r="U56" i="6"/>
  <c r="Y55" i="6"/>
  <c r="W55" i="6"/>
  <c r="Z55" i="6" s="1"/>
  <c r="V58" i="6"/>
  <c r="V59" i="6" l="1"/>
  <c r="AA55" i="6"/>
  <c r="AC55" i="6" s="1"/>
  <c r="AD55" i="6" s="1"/>
  <c r="U57" i="6"/>
  <c r="Y56" i="6"/>
  <c r="W56" i="6"/>
  <c r="Z56" i="6" s="1"/>
  <c r="AA56" i="6" l="1"/>
  <c r="AC56" i="6" s="1"/>
  <c r="AD56" i="6" s="1"/>
  <c r="U58" i="6"/>
  <c r="Y57" i="6"/>
  <c r="W57" i="6"/>
  <c r="Z57" i="6" s="1"/>
  <c r="V60" i="6"/>
  <c r="AA57" i="6" l="1"/>
  <c r="AC57" i="6" s="1"/>
  <c r="AD57" i="6" s="1"/>
  <c r="U59" i="6"/>
  <c r="Y58" i="6"/>
  <c r="W58" i="6"/>
  <c r="Z58" i="6" s="1"/>
  <c r="V61" i="6"/>
  <c r="AA58" i="6" l="1"/>
  <c r="AC58" i="6" s="1"/>
  <c r="AD58" i="6" s="1"/>
  <c r="U60" i="6"/>
  <c r="Y59" i="6"/>
  <c r="W59" i="6"/>
  <c r="Z59" i="6" s="1"/>
  <c r="V62" i="6"/>
  <c r="AA59" i="6" l="1"/>
  <c r="AC59" i="6" s="1"/>
  <c r="AD59" i="6" s="1"/>
  <c r="U61" i="6"/>
  <c r="Y60" i="6"/>
  <c r="W60" i="6"/>
  <c r="Z60" i="6" s="1"/>
  <c r="V63" i="6"/>
  <c r="AA60" i="6" l="1"/>
  <c r="AC60" i="6" s="1"/>
  <c r="AD60" i="6" s="1"/>
  <c r="U62" i="6"/>
  <c r="Y61" i="6"/>
  <c r="W61" i="6"/>
  <c r="Z61" i="6" s="1"/>
  <c r="V64" i="6"/>
  <c r="AA61" i="6" l="1"/>
  <c r="AC61" i="6" s="1"/>
  <c r="AD61" i="6" s="1"/>
  <c r="U63" i="6"/>
  <c r="Y62" i="6"/>
  <c r="W62" i="6"/>
  <c r="Z62" i="6" s="1"/>
  <c r="V65" i="6"/>
  <c r="AA62" i="6" l="1"/>
  <c r="AC62" i="6" s="1"/>
  <c r="AD62" i="6" s="1"/>
  <c r="U64" i="6"/>
  <c r="Y63" i="6"/>
  <c r="W63" i="6"/>
  <c r="Z63" i="6" s="1"/>
  <c r="V66" i="6"/>
  <c r="V67" i="6" l="1"/>
  <c r="AA63" i="6"/>
  <c r="AC63" i="6" s="1"/>
  <c r="AD63" i="6" s="1"/>
  <c r="U65" i="6"/>
  <c r="Y64" i="6"/>
  <c r="W64" i="6"/>
  <c r="Z64" i="6" s="1"/>
  <c r="AA64" i="6" l="1"/>
  <c r="AC64" i="6" s="1"/>
  <c r="AD64" i="6" s="1"/>
  <c r="U66" i="6"/>
  <c r="Y65" i="6"/>
  <c r="W65" i="6"/>
  <c r="Z65" i="6" s="1"/>
  <c r="V68" i="6"/>
  <c r="AA65" i="6" l="1"/>
  <c r="AC65" i="6" s="1"/>
  <c r="AD65" i="6" s="1"/>
  <c r="U67" i="6"/>
  <c r="Y66" i="6"/>
  <c r="W66" i="6"/>
  <c r="Z66" i="6" s="1"/>
  <c r="AA66" i="6" l="1"/>
  <c r="AC66" i="6" s="1"/>
  <c r="AD66" i="6" s="1"/>
  <c r="U68" i="6"/>
  <c r="Y67" i="6"/>
  <c r="W67" i="6"/>
  <c r="Z67" i="6" s="1"/>
  <c r="AA67" i="6" l="1"/>
  <c r="AC67" i="6" s="1"/>
  <c r="AD67" i="6" s="1"/>
  <c r="U69" i="6"/>
  <c r="Y68" i="6"/>
  <c r="W68" i="6"/>
  <c r="Z68" i="6" s="1"/>
  <c r="AA68" i="6" l="1"/>
  <c r="AC68" i="6" s="1"/>
  <c r="AD68" i="6" s="1"/>
  <c r="U70" i="6"/>
  <c r="Y69" i="6"/>
  <c r="W69" i="6"/>
  <c r="Z69" i="6" s="1"/>
  <c r="AA69" i="6" l="1"/>
  <c r="AC69" i="6" s="1"/>
  <c r="AD69" i="6" s="1"/>
  <c r="U71" i="6"/>
  <c r="Y70" i="6"/>
  <c r="W70" i="6"/>
  <c r="Z70" i="6" s="1"/>
  <c r="AA70" i="6" l="1"/>
  <c r="AC70" i="6" s="1"/>
  <c r="AD70" i="6" s="1"/>
  <c r="U72" i="6"/>
  <c r="Y71" i="6"/>
  <c r="W71" i="6"/>
  <c r="Z71" i="6" s="1"/>
  <c r="AA71" i="6" l="1"/>
  <c r="AC71" i="6" s="1"/>
  <c r="AD71" i="6" s="1"/>
  <c r="U73" i="6"/>
  <c r="Y72" i="6"/>
  <c r="W72" i="6"/>
  <c r="Z72" i="6" s="1"/>
  <c r="AA72" i="6" l="1"/>
  <c r="AC72" i="6" s="1"/>
  <c r="AD72" i="6" s="1"/>
  <c r="U74" i="6"/>
  <c r="Y73" i="6"/>
  <c r="W73" i="6"/>
  <c r="Z73" i="6" s="1"/>
  <c r="AA73" i="6" l="1"/>
  <c r="AC73" i="6" s="1"/>
  <c r="AD73" i="6" s="1"/>
  <c r="U75" i="6"/>
  <c r="Y74" i="6"/>
  <c r="W74" i="6"/>
  <c r="Z74" i="6" s="1"/>
  <c r="AA74" i="6" l="1"/>
  <c r="AC74" i="6" s="1"/>
  <c r="AD74" i="6" s="1"/>
  <c r="Y75" i="6"/>
  <c r="W75" i="6"/>
  <c r="Z75" i="6" s="1"/>
  <c r="AA75" i="6" l="1"/>
  <c r="AC75" i="6" s="1"/>
  <c r="AD75" i="6" s="1"/>
</calcChain>
</file>

<file path=xl/sharedStrings.xml><?xml version="1.0" encoding="utf-8"?>
<sst xmlns="http://schemas.openxmlformats.org/spreadsheetml/2006/main" count="211" uniqueCount="134">
  <si>
    <t>№ п/п</t>
  </si>
  <si>
    <t>Фактор, влияющий на ДТП</t>
  </si>
  <si>
    <t>Тип ДТП</t>
  </si>
  <si>
    <t>Ориентировочная стоимость</t>
  </si>
  <si>
    <t>1. столкновение встречное
2. съезд в кювет
3. наезд на препятствие
4. опрокидывание</t>
  </si>
  <si>
    <t>1. столкновение на перекрестке</t>
  </si>
  <si>
    <t>(100 пм ТДО)</t>
  </si>
  <si>
    <t>2 шт</t>
  </si>
  <si>
    <t>50 столбиков с шагом 2 метра</t>
  </si>
  <si>
    <t>10 столбиков с шагом 50 метров</t>
  </si>
  <si>
    <t>100 метров</t>
  </si>
  <si>
    <t>50 штук с шагом 4 метра</t>
  </si>
  <si>
    <t>Т-1</t>
  </si>
  <si>
    <t>Т-7</t>
  </si>
  <si>
    <t>4 знака 4 стойки</t>
  </si>
  <si>
    <t>2 знака 2 стойки</t>
  </si>
  <si>
    <t>1 шт</t>
  </si>
  <si>
    <t>2 ИДН  с комплектом знаков</t>
  </si>
  <si>
    <t>концессионное соглашение</t>
  </si>
  <si>
    <t>0,5 км</t>
  </si>
  <si>
    <t>0,3км</t>
  </si>
  <si>
    <t>10 деревьев, 10 кустарников (вырубка и утилизация)</t>
  </si>
  <si>
    <t xml:space="preserve">полосы + знаки </t>
  </si>
  <si>
    <t>1 объект</t>
  </si>
  <si>
    <t>1 ед в борткамне с боллардами</t>
  </si>
  <si>
    <t>1. наезд на стоящее ТС
2. наезд на препятствие</t>
  </si>
  <si>
    <t>4 шт. на развязку клеверного типа</t>
  </si>
  <si>
    <t>1,0 км</t>
  </si>
  <si>
    <t>1. столкновение 
2. наезд на препятствие
3. наезд на пешехода
4. наезд на стоящее ТС</t>
  </si>
  <si>
    <t>в два направления</t>
  </si>
  <si>
    <t>за 1 ТПИ</t>
  </si>
  <si>
    <t>20 щитков на 10 стойках при наличии точки присоединения к ЭС</t>
  </si>
  <si>
    <t>1 комплекс</t>
  </si>
  <si>
    <t>1 пеш пер.</t>
  </si>
  <si>
    <t>1 площадка</t>
  </si>
  <si>
    <t>10 комплектов</t>
  </si>
  <si>
    <t>4 опоры</t>
  </si>
  <si>
    <t>1. столкновение встречное
2. опрокидывание
3. съезд с дороги</t>
  </si>
  <si>
    <t>1. наезд на пешехода
2. наезд на велосипедиста</t>
  </si>
  <si>
    <t>1. попутное столкновение
2. наезд на стоящее ТС
3. съезд с дороги</t>
  </si>
  <si>
    <t>1. столкновение
2. опрокидывание
3. съезд с дороги</t>
  </si>
  <si>
    <t>1. наезд на препятствие
2. наезд на стоящее ТС
3. наезд на лицо, не являющееся участником дорожного движения (иного участника ДТП), осуществляющее производство работ</t>
  </si>
  <si>
    <t>Комментарий по необходимому мероприятию</t>
  </si>
  <si>
    <t>1 щит и 2 знака + 4 стойки</t>
  </si>
  <si>
    <t>Установка знака 3.24 "Ограничение максимальной скорости" (ступенчатое снижение)</t>
  </si>
  <si>
    <t>Установка знака 3.24 "Ограничение максимальной скорости"</t>
  </si>
  <si>
    <t>Устройство электрического освещения</t>
  </si>
  <si>
    <t>Дублирование (дополнительная установка) дорожных знаков 3.20 "Обгон запрещен" и 3.22 "Обгон грузовым автомобилям запрещен" с 2-ух сторон</t>
  </si>
  <si>
    <t>Устройство электрического освещения аварийно-опасного участка дороги</t>
  </si>
  <si>
    <t>Установка пешеходных ограждений</t>
  </si>
  <si>
    <t>Устройство фронтальных удерживающих ограждений (демпферов)</t>
  </si>
  <si>
    <t>Устройство разделительной полосы (Устройство осевого разделительного ограждения по оси дороги)</t>
  </si>
  <si>
    <t>Установка дорожных метеостанций и системы информирования водителей (в составе АСУДД)</t>
  </si>
  <si>
    <t>Установка предупреждающего дорожного знака 1.11.1 (2) "Опасный поворот"</t>
  </si>
  <si>
    <t>Установка искусственной неровности сборная из армированного металлокорда</t>
  </si>
  <si>
    <t>Установка направляющих устройств по видам:
- сигнальные столбики на обочине с учетом их протяженности на 1000 м;
- сигнальные столбики на проезжей части с учетом их протяженности;</t>
  </si>
  <si>
    <t>Установка световозвращателей (для 2-х и более полос)</t>
  </si>
  <si>
    <t>Нанесение поперечных шумовых полос на дорожное покрытие</t>
  </si>
  <si>
    <t>Установка световозвращателей (по оси проезжей части, для 2-х и более полос)</t>
  </si>
  <si>
    <t>Установка КФВФ на Статью 12.18. КоАП РФ</t>
  </si>
  <si>
    <t>Установка табло переменной информации (в составе АСУДД)</t>
  </si>
  <si>
    <t>Нанесение поперечных шумовых полос на дорожное покрытие (на главной и второстепенной дороге)</t>
  </si>
  <si>
    <t>Установка предупреждающих дорожных знаков 1.34.1 (2) "Направление поворота" с импульсными индикаторами</t>
  </si>
  <si>
    <t>Установка дорожных ограждений на кривых в плане малого радиуса</t>
  </si>
  <si>
    <t>Установка сигнальных столбиков виража на кривых в плане малого радиуса</t>
  </si>
  <si>
    <t>Установка средств КФВФ</t>
  </si>
  <si>
    <t>Установка информационных панно "аварийно-опасный участок" (Информационный щит)</t>
  </si>
  <si>
    <t>Установка направляющих устройств - сигнальные столбики (делинеаторы) на проезжей части с учетом их протяженности (по оси дороги)</t>
  </si>
  <si>
    <t>Установка направляющих устройств - сигнальные столбики (делинеаторы) на проезжей части с учетом их протяженности</t>
  </si>
  <si>
    <t>Установка дорожных ограждений на спусках (для 3-х более полос)</t>
  </si>
  <si>
    <t>Нанесение краевой структурированной разметки</t>
  </si>
  <si>
    <t>Введение светофорного регулирования (на пересечениях)</t>
  </si>
  <si>
    <t>Установка искусственной неровности сборная из армированного металлокорда (на второстепенной дороге)</t>
  </si>
  <si>
    <t>Установка светофорного объекта (установка пешеходных светофоров вызывного действия)</t>
  </si>
  <si>
    <t>Светофорное регулирование пешеходного движения с дополнительной установки знаков 5.19.1(2) на флуоресцентной основе на Г-опоре со светодиодной лентой, дублирующей сигнал светофора</t>
  </si>
  <si>
    <t>Светофорное регулирование (Т.7) пешеходного движения с дополнительной установки знаков 5.19.1(2) на флуоресцентной основе</t>
  </si>
  <si>
    <t>Установка предупреждающих дорожных знаков 1.13 "Крутой спуск" и 1.14 "Крутой подъем"</t>
  </si>
  <si>
    <t>Установка направляющих устройств - сигнальные столбики (по оси дороги)</t>
  </si>
  <si>
    <t>Установка световозвращателей по оси дороги (для 2-х и более полос)</t>
  </si>
  <si>
    <t>Устройство осевой и краевой линий разметки - Нанесение хорошо видимой временной дорожной разметки</t>
  </si>
  <si>
    <t>Уширение проезжей части (без учета величины уширения) - Организация площадок для разъезда транспорта</t>
  </si>
  <si>
    <t>Нанесение продольных шумовых полосы по линии разметки обочины</t>
  </si>
  <si>
    <t>Устройство осевой и краевой линий разметки - Нанесение структурированной дорожной разметки</t>
  </si>
  <si>
    <t>Установка направляющих устройств - островки безопасности, выделенные бордюрным камнем</t>
  </si>
  <si>
    <t>Установка знаков - установка дополнительных ТСОДД (дополнительное информирование водителя о направлениях движения к населенным пунктам и другим объектам)</t>
  </si>
  <si>
    <t>Цвет</t>
  </si>
  <si>
    <t>Обозначение:</t>
  </si>
  <si>
    <t>Улучшение видимости на кривых в плане (Обеспечение треугольника видимости (вырубка, исключение размещения ОКС (здание, глухой забор и т.д.))</t>
  </si>
  <si>
    <t>Установка дорожного знака приоритета 2.1 "Главная дорога" перед перекрестком на главной дороге</t>
  </si>
  <si>
    <t>Устройство электрического освещения (с направленной подсветкой пешеходных переходов)</t>
  </si>
  <si>
    <t>Строительство пешеходного перехода в разных уровнях (строительство модульного надземного пешеходного перехода)</t>
  </si>
  <si>
    <t>Специальные покрытия сокращают количество ДТП с телесными повреждениями на 33% и количество ДТП с материальным ущербом на 25%. СПРАВОЧНИК  ПО БЕЗОПАСНОСТИ ДОРОЖНОГО  ДВИЖЕНИЯ ОСЛО-МОСКВА-ХЕЛЬСИНКИ 2001</t>
  </si>
  <si>
    <t>Табло, предупреждающее о тумане. Неустановленая тяжесть ДТП и размер повреждений. ДТП в тумане. -84.  СПРАВОЧНИК  ПО БЕЗОПАСНОСТИ ДОРОЖНОГО  ДВИЖЕНИЯ ОСЛО-МОСКВА-ХЕЛЬСИНКИ 2001. Таблица 3.20.1.</t>
  </si>
  <si>
    <t xml:space="preserve">Специальные покрытия сокращают количество ДТП с телесными повреждениями на 33% и количество ДТП с материальным ущербом на 25%. СПРАВОЧНИК  ПО БЕЗОПАСНОСТИ ДОРОЖНОГО  ДВИЖЕНИЯ ОСЛО-МОСКВА-ХЕЛЬСИНКИ 2001. Таблица 3.12.1. </t>
  </si>
  <si>
    <t>Устройство краевой разметки (1.7.2.2)</t>
  </si>
  <si>
    <t>Применительно к Установке дорожного знака 2.4 "Уступите дорогу" на второстепенных дорогах перед выездом на главную дорогу</t>
  </si>
  <si>
    <t xml:space="preserve">Таблица 8.6.1. Лучшие оценки и разброс влияния автоматического контроля дорожного движения на происшествия. -19. СПРАВОЧНИК  ПО БЕЗОПАСНОСТИ ДОРОЖНОГО  ДВИЖЕНИЯ ОСЛО-МОСКВА-ХЕЛЬСИНКИ 2001. </t>
  </si>
  <si>
    <t xml:space="preserve">Таблица 3.20.1. Влияние табло с изменяемой информацией на количество ДТП .Табло, предупреждающее о совершенном ДТП на скоростной автомагистрали. Табло, предупреждающее о заторе на скоростной автомагистрали. ДТП с травматизмом. -16.  СПРАВОЧНИК  ПО БЕЗОПАСНОСТИ ДОРОЖНОГО  ДВИЖЕНИЯ ОСЛО-МОСКВА-ХЕЛЬСИНКИ 2001. </t>
  </si>
  <si>
    <t>Примечание</t>
  </si>
  <si>
    <t>Применение демпферных прицепов для крупной дорожной техники (Устройство удерживающих ограждений по видам с учетом их протяженности в п.м: фронтальные удерживающие (100 п.м))</t>
  </si>
  <si>
    <t>Установка временных мачт освещения на участках проведения дорожных работ (Установка направляющих устройств по видам: - тумбы с искусственным освещением)</t>
  </si>
  <si>
    <t>Светодиодные сигнальные фонари вдоль временных ограждений (Установка направляющих устройств по видам: сигнальные столбики на проезжей части с учетом их протяженности)</t>
  </si>
  <si>
    <t>Оснащение дорожно-строительной техники стробоскопами  (Установка направляющих устройств по видам: - тумбы с искусственным освещением)</t>
  </si>
  <si>
    <t>Конструктор "Дорожная некапиталоемкая инфраструктура"</t>
  </si>
  <si>
    <r>
      <t>Опасный поворот (угол поворота до 90</t>
    </r>
    <r>
      <rPr>
        <sz val="16"/>
        <color theme="1"/>
        <rFont val="Calibri"/>
        <family val="2"/>
        <charset val="204"/>
      </rPr>
      <t>°</t>
    </r>
    <r>
      <rPr>
        <sz val="8.8000000000000007"/>
        <color theme="1"/>
        <rFont val="Times New Roman"/>
        <family val="1"/>
        <charset val="204"/>
      </rPr>
      <t xml:space="preserve">, </t>
    </r>
    <r>
      <rPr>
        <sz val="16"/>
        <color theme="1"/>
        <rFont val="Times New Roman"/>
        <family val="1"/>
        <charset val="204"/>
      </rPr>
      <t>радиус кривой в плане менее 600 м)</t>
    </r>
  </si>
  <si>
    <r>
      <t>Протяженный прямой участок дороги с перепадом высот (участки протяженностью свыше 2,0 км, продольный уклон превышающий 40</t>
    </r>
    <r>
      <rPr>
        <sz val="16"/>
        <color theme="1"/>
        <rFont val="Calibri"/>
        <family val="2"/>
        <charset val="204"/>
      </rPr>
      <t>‰)</t>
    </r>
  </si>
  <si>
    <t>Нерегулируемый перекресток</t>
  </si>
  <si>
    <t xml:space="preserve">Нерегулируемый пешеходный, переход через 2-ч полосную дорогу </t>
  </si>
  <si>
    <t xml:space="preserve">Нерегулируемый пешеходный, переход через 4-ч полосную дорогу </t>
  </si>
  <si>
    <t>Протяженный участок многополосной дороги (участки протяженностью свыше 4,0 км)</t>
  </si>
  <si>
    <t>Съезд с основной проезжей части</t>
  </si>
  <si>
    <t>Участки проведения дорожных работ</t>
  </si>
  <si>
    <t>Потенциально опасные участки автомобильных дорог (улиц населенных пунктов) без искусственного освещения</t>
  </si>
  <si>
    <t>Стесненные дорожные условия в горной местности</t>
  </si>
  <si>
    <t>Установка направляющих устройств - сигнальные столбики (делиниаторы) на проезжей части с учетом их протяженности</t>
  </si>
  <si>
    <t>ztдо (Таблица П-1.2 ОДМ 218.4.004-2009)</t>
  </si>
  <si>
    <t xml:space="preserve">Z0  (формула  (10.12) ОДМ 218.4.004-2009) </t>
  </si>
  <si>
    <t xml:space="preserve">ztпосле  (формула  (10.12) ОДМ 218.4.004-2009) </t>
  </si>
  <si>
    <t xml:space="preserve">z = ztдо - ztпосле   </t>
  </si>
  <si>
    <t>Средние потери от одного ДТП, руб.</t>
  </si>
  <si>
    <t>Пб (формула П-10.13 ОДМ 218.4.005-2010), руб.</t>
  </si>
  <si>
    <t>Пп (формула П-10.13 ОДМ 218.4.005-2010), руб.</t>
  </si>
  <si>
    <t>∆П = ПБ - Пп (формула П-10.12 ОДМ 218.4.005-2010), руб.</t>
  </si>
  <si>
    <t>Общие затраты на мероприятия, руб.</t>
  </si>
  <si>
    <t>ЧДД, руб.</t>
  </si>
  <si>
    <t xml:space="preserve">Рm (формула  (10.12) ОДМ 218.4.004-2009) </t>
  </si>
  <si>
    <t xml:space="preserve">1-РМ (формула  (10.14) ОДМ 218.4.004-2009) </t>
  </si>
  <si>
    <t>ИДД, руб./руб.</t>
  </si>
  <si>
    <t>Эффективность (1 - наибольшая, 2, 3, 4, …, n - наименьшая)</t>
  </si>
  <si>
    <t>Установка дорожного знака 2.4 "Уступите дорогу" на второстепенных дорогах перед выездом на главную дорогу дорожные знаки 2.4 "Уступи дорогу" и 2.1 "Главная дорога"</t>
  </si>
  <si>
    <t xml:space="preserve">Типовые некапиталоемкие решения </t>
  </si>
  <si>
    <t xml:space="preserve"> - Типовые решения, включенные в ОДМ 218.6.025-2017, ОДМ 218.4.004-2009</t>
  </si>
  <si>
    <t xml:space="preserve"> - Решения, не включенные в ОДМ 218.6.025-2017, ОДМ 218.4.004-2009, но применяемые на практике в РФ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</si>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</sst>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</font>
    <font>
      <sz val="8.8000000000000007"/>
      <color theme="1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4"/>
    </xf>
    <xf numFmtId="0" fontId="4" fillId="5" borderId="3" xfId="0" applyFont="1" applyFill="1" applyBorder="1" applyAlignment="1">
      <alignment horizontal="left" vertical="center" wrapText="1" indent="4"/>
    </xf>
    <xf numFmtId="0" fontId="3" fillId="5" borderId="3" xfId="0" applyFont="1" applyFill="1" applyBorder="1" applyAlignment="1">
      <alignment horizontal="left" vertical="center" wrapText="1" indent="4"/>
    </xf>
    <xf numFmtId="0" fontId="3" fillId="5" borderId="7" xfId="0" applyFont="1" applyFill="1" applyBorder="1" applyAlignment="1">
      <alignment horizontal="left" vertical="center" wrapText="1" indent="4"/>
    </xf>
    <xf numFmtId="0" fontId="3" fillId="5" borderId="1" xfId="0" applyFont="1" applyFill="1" applyBorder="1" applyAlignment="1">
      <alignment horizontal="left" vertical="center" indent="4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quotePrefix="1"/>
    <xf numFmtId="0" fontId="3" fillId="3" borderId="1" xfId="0" applyFont="1" applyFill="1" applyBorder="1" applyAlignment="1">
      <alignment horizontal="left" vertical="center" wrapText="1" indent="4"/>
    </xf>
    <xf numFmtId="0" fontId="3" fillId="3" borderId="7" xfId="0" applyFont="1" applyFill="1" applyBorder="1" applyAlignment="1">
      <alignment horizontal="left" vertical="center" wrapText="1" indent="4"/>
    </xf>
    <xf numFmtId="0" fontId="3" fillId="3" borderId="3" xfId="0" applyFont="1" applyFill="1" applyBorder="1" applyAlignment="1">
      <alignment horizontal="left" vertical="center" wrapText="1" indent="4"/>
    </xf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4" fontId="0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" fontId="0" fillId="11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" fontId="0" fillId="14" borderId="1" xfId="1" applyNumberFormat="1" applyFon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0" fillId="13" borderId="1" xfId="0" applyNumberFormat="1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" fontId="0" fillId="6" borderId="6" xfId="0" applyNumberFormat="1" applyFill="1" applyBorder="1" applyAlignment="1">
      <alignment horizontal="center" vertical="center"/>
    </xf>
    <xf numFmtId="1" fontId="0" fillId="7" borderId="6" xfId="0" applyNumberForma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1" fontId="0" fillId="11" borderId="6" xfId="0" applyNumberFormat="1" applyFill="1" applyBorder="1" applyAlignment="1">
      <alignment horizontal="center" vertical="center"/>
    </xf>
    <xf numFmtId="1" fontId="0" fillId="14" borderId="6" xfId="0" applyNumberFormat="1" applyFill="1" applyBorder="1" applyAlignment="1">
      <alignment horizontal="center" vertical="center"/>
    </xf>
    <xf numFmtId="1" fontId="0" fillId="12" borderId="6" xfId="0" applyNumberFormat="1" applyFill="1" applyBorder="1" applyAlignment="1">
      <alignment horizontal="center" vertical="center"/>
    </xf>
    <xf numFmtId="1" fontId="0" fillId="8" borderId="6" xfId="0" applyNumberForma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1" fontId="0" fillId="10" borderId="6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wrapText="1"/>
    </xf>
    <xf numFmtId="2" fontId="0" fillId="0" borderId="7" xfId="0" applyNumberForma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10" borderId="7" xfId="0" applyNumberForma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1" fontId="0" fillId="10" borderId="8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4"/>
    </xf>
    <xf numFmtId="0" fontId="0" fillId="0" borderId="11" xfId="0" applyFill="1" applyBorder="1"/>
    <xf numFmtId="0" fontId="3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/>
    </xf>
    <xf numFmtId="4" fontId="0" fillId="4" borderId="3" xfId="1" applyNumberFormat="1" applyFon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" fontId="0" fillId="6" borderId="7" xfId="0" applyNumberForma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7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/>
    </xf>
    <xf numFmtId="2" fontId="0" fillId="9" borderId="7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11" borderId="3" xfId="0" applyNumberFormat="1" applyFill="1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/>
    </xf>
    <xf numFmtId="1" fontId="0" fillId="11" borderId="4" xfId="0" applyNumberFormat="1" applyFill="1" applyBorder="1" applyAlignment="1">
      <alignment horizontal="center" vertical="center"/>
    </xf>
    <xf numFmtId="1" fontId="0" fillId="11" borderId="7" xfId="0" applyNumberForma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1" fontId="0" fillId="11" borderId="8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4" fontId="0" fillId="14" borderId="3" xfId="1" applyNumberFormat="1" applyFont="1" applyFill="1" applyBorder="1" applyAlignment="1">
      <alignment horizontal="center" vertical="center"/>
    </xf>
    <xf numFmtId="2" fontId="0" fillId="14" borderId="3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1" fontId="0" fillId="14" borderId="3" xfId="0" applyNumberFormat="1" applyFill="1" applyBorder="1" applyAlignment="1">
      <alignment horizontal="center" vertical="center"/>
    </xf>
    <xf numFmtId="1" fontId="0" fillId="14" borderId="4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4" fontId="0" fillId="14" borderId="7" xfId="1" applyNumberFormat="1" applyFont="1" applyFill="1" applyBorder="1" applyAlignment="1">
      <alignment horizontal="center" vertical="center"/>
    </xf>
    <xf numFmtId="2" fontId="0" fillId="14" borderId="7" xfId="0" applyNumberFormat="1" applyFill="1" applyBorder="1" applyAlignment="1">
      <alignment horizontal="center" vertical="center"/>
    </xf>
    <xf numFmtId="3" fontId="0" fillId="14" borderId="7" xfId="0" applyNumberFormat="1" applyFill="1" applyBorder="1" applyAlignment="1">
      <alignment horizontal="center" vertical="center"/>
    </xf>
    <xf numFmtId="1" fontId="0" fillId="14" borderId="7" xfId="0" applyNumberFormat="1" applyFill="1" applyBorder="1" applyAlignment="1">
      <alignment horizontal="center" vertical="center"/>
    </xf>
    <xf numFmtId="1" fontId="0" fillId="14" borderId="8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1" fontId="0" fillId="12" borderId="3" xfId="0" applyNumberFormat="1" applyFill="1" applyBorder="1" applyAlignment="1">
      <alignment horizontal="center" vertical="center"/>
    </xf>
    <xf numFmtId="2" fontId="0" fillId="12" borderId="3" xfId="0" applyNumberFormat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1" fontId="0" fillId="12" borderId="7" xfId="0" applyNumberForma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1" fontId="0" fillId="12" borderId="8" xfId="0" applyNumberFormat="1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" fontId="0" fillId="13" borderId="3" xfId="0" applyNumberFormat="1" applyFill="1" applyBorder="1" applyAlignment="1">
      <alignment horizontal="center" vertical="center"/>
    </xf>
    <xf numFmtId="2" fontId="0" fillId="13" borderId="3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13" borderId="7" xfId="0" applyNumberFormat="1" applyFill="1" applyBorder="1" applyAlignment="1">
      <alignment horizontal="center" vertical="center"/>
    </xf>
    <xf numFmtId="2" fontId="0" fillId="13" borderId="7" xfId="0" applyNumberFormat="1" applyFill="1" applyBorder="1" applyAlignment="1">
      <alignment horizontal="center" vertical="center"/>
    </xf>
    <xf numFmtId="1" fontId="0" fillId="13" borderId="8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wrapText="1"/>
    </xf>
    <xf numFmtId="1" fontId="0" fillId="10" borderId="3" xfId="0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1" fontId="0" fillId="10" borderId="4" xfId="0" applyNumberFormat="1" applyFill="1" applyBorder="1" applyAlignment="1">
      <alignment horizontal="center" vertical="center"/>
    </xf>
    <xf numFmtId="1" fontId="0" fillId="15" borderId="4" xfId="0" applyNumberFormat="1" applyFill="1" applyBorder="1" applyAlignment="1">
      <alignment horizontal="center" vertical="center"/>
    </xf>
    <xf numFmtId="1" fontId="0" fillId="15" borderId="6" xfId="0" applyNumberFormat="1" applyFill="1" applyBorder="1" applyAlignment="1">
      <alignment horizontal="center" vertical="center"/>
    </xf>
    <xf numFmtId="1" fontId="0" fillId="15" borderId="8" xfId="0" applyNumberFormat="1" applyFill="1" applyBorder="1" applyAlignment="1">
      <alignment horizontal="center" vertical="center"/>
    </xf>
    <xf numFmtId="0" fontId="1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3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3" fontId="0" fillId="0" borderId="3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7" xfId="1" applyNumberFormat="1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3" fontId="0" fillId="6" borderId="3" xfId="1" applyNumberFormat="1" applyFont="1" applyFill="1" applyBorder="1" applyAlignment="1">
      <alignment horizontal="center" vertical="center"/>
    </xf>
    <xf numFmtId="3" fontId="0" fillId="6" borderId="1" xfId="1" applyNumberFormat="1" applyFont="1" applyFill="1" applyBorder="1" applyAlignment="1">
      <alignment horizontal="center" vertical="center"/>
    </xf>
    <xf numFmtId="3" fontId="0" fillId="6" borderId="7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7"/>
  <sheetViews>
    <sheetView tabSelected="1" zoomScale="60" zoomScaleNormal="60" zoomScaleSheetLayoutView="55" workbookViewId="0">
      <pane ySplit="3" topLeftCell="A4" activePane="bottomLeft" state="frozen"/>
      <selection activeCell="F1" sqref="F1"/>
      <selection pane="bottomLeft" activeCell="B4" sqref="B4:B13"/>
    </sheetView>
  </sheetViews>
  <sheetFormatPr defaultColWidth="8.85546875" defaultRowHeight="15" outlineLevelCol="1" x14ac:dyDescent="0.25"/>
  <cols>
    <col min="1" max="1" width="10.140625" customWidth="1"/>
    <col min="2" max="2" width="43.42578125" customWidth="1"/>
    <col min="3" max="3" width="32.140625" customWidth="1"/>
    <col min="4" max="4" width="104.42578125" customWidth="1"/>
    <col min="5" max="5" width="36.42578125" hidden="1" customWidth="1" outlineLevel="1"/>
    <col min="6" max="6" width="35.42578125" hidden="1" customWidth="1" outlineLevel="1"/>
    <col min="7" max="7" width="55.140625" style="25" hidden="1" customWidth="1" outlineLevel="1"/>
    <col min="8" max="8" width="5" style="6" hidden="1" customWidth="1" outlineLevel="1"/>
    <col min="9" max="9" width="40.140625" style="6" hidden="1" customWidth="1" outlineLevel="1"/>
    <col min="10" max="10" width="35.140625" style="6" hidden="1" customWidth="1" outlineLevel="1"/>
    <col min="11" max="11" width="45.42578125" style="6" hidden="1" customWidth="1" outlineLevel="1"/>
    <col min="12" max="12" width="43.42578125" style="6" hidden="1" customWidth="1" outlineLevel="1"/>
    <col min="13" max="13" width="23.140625" style="6" hidden="1" customWidth="1" outlineLevel="1"/>
    <col min="14" max="14" width="43.42578125" style="6" hidden="1" customWidth="1" outlineLevel="1"/>
    <col min="15" max="15" width="51.140625" style="6" hidden="1" customWidth="1" outlineLevel="1"/>
    <col min="16" max="16" width="58.5703125" style="6" hidden="1" customWidth="1" outlineLevel="1"/>
    <col min="17" max="17" width="62.140625" style="6" hidden="1" customWidth="1" outlineLevel="1"/>
    <col min="18" max="18" width="50.42578125" style="6" hidden="1" customWidth="1" outlineLevel="1"/>
    <col min="19" max="19" width="14.140625" style="6" hidden="1" customWidth="1" outlineLevel="1"/>
    <col min="20" max="20" width="51" style="26" hidden="1" customWidth="1" outlineLevel="1"/>
    <col min="21" max="21" width="56.140625" style="27" hidden="1" customWidth="1" outlineLevel="1"/>
    <col min="22" max="22" width="51" style="26" hidden="1" customWidth="1" outlineLevel="1"/>
    <col min="23" max="24" width="43.42578125" hidden="1" customWidth="1" outlineLevel="1"/>
    <col min="25" max="25" width="37.42578125" style="26" hidden="1" customWidth="1" outlineLevel="1"/>
    <col min="26" max="26" width="37.140625" hidden="1" customWidth="1" outlineLevel="1"/>
    <col min="27" max="27" width="40.85546875" hidden="1" customWidth="1" outlineLevel="1"/>
    <col min="28" max="28" width="44.140625" hidden="1" customWidth="1" outlineLevel="1"/>
    <col min="29" max="29" width="13.42578125" hidden="1" customWidth="1" collapsed="1"/>
    <col min="30" max="30" width="16" hidden="1" customWidth="1"/>
    <col min="31" max="31" width="35.85546875" customWidth="1"/>
    <col min="32" max="245" width="8.85546875" style="6"/>
  </cols>
  <sheetData>
    <row r="1" spans="1:245" ht="24.6" customHeight="1" x14ac:dyDescent="0.35">
      <c r="AE1" s="166" t="s">
        <v>133</v>
      </c>
    </row>
    <row r="2" spans="1:245" ht="42" customHeight="1" thickBot="1" x14ac:dyDescent="0.3">
      <c r="A2" s="179" t="s">
        <v>103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245" ht="63.75" thickBot="1" x14ac:dyDescent="0.3">
      <c r="A3" s="7" t="s">
        <v>0</v>
      </c>
      <c r="B3" s="8" t="s">
        <v>1</v>
      </c>
      <c r="C3" s="8" t="s">
        <v>2</v>
      </c>
      <c r="D3" s="9" t="s">
        <v>130</v>
      </c>
      <c r="E3" s="9" t="s">
        <v>3</v>
      </c>
      <c r="F3" s="9" t="s">
        <v>42</v>
      </c>
      <c r="G3" s="9" t="s">
        <v>98</v>
      </c>
      <c r="H3" s="84"/>
      <c r="I3" s="85" t="s">
        <v>126</v>
      </c>
      <c r="J3" s="85" t="s">
        <v>115</v>
      </c>
      <c r="K3" s="85" t="s">
        <v>116</v>
      </c>
      <c r="L3" s="85" t="s">
        <v>117</v>
      </c>
      <c r="M3" s="85" t="s">
        <v>118</v>
      </c>
      <c r="N3" s="85" t="s">
        <v>119</v>
      </c>
      <c r="O3" s="85" t="s">
        <v>120</v>
      </c>
      <c r="P3" s="85" t="s">
        <v>121</v>
      </c>
      <c r="Q3" s="86" t="s">
        <v>122</v>
      </c>
      <c r="R3" s="85" t="s">
        <v>123</v>
      </c>
      <c r="S3" s="85" t="s">
        <v>124</v>
      </c>
      <c r="T3" s="85" t="s">
        <v>125</v>
      </c>
      <c r="U3" s="85" t="s">
        <v>115</v>
      </c>
      <c r="V3" s="85" t="s">
        <v>116</v>
      </c>
      <c r="W3" s="85" t="s">
        <v>117</v>
      </c>
      <c r="X3" s="85" t="s">
        <v>119</v>
      </c>
      <c r="Y3" s="87" t="s">
        <v>120</v>
      </c>
      <c r="Z3" s="85" t="s">
        <v>121</v>
      </c>
      <c r="AA3" s="86" t="s">
        <v>122</v>
      </c>
      <c r="AB3" s="85" t="s">
        <v>123</v>
      </c>
      <c r="AC3" s="85" t="s">
        <v>124</v>
      </c>
      <c r="AD3" s="85" t="s">
        <v>127</v>
      </c>
      <c r="AE3" s="10" t="s">
        <v>128</v>
      </c>
    </row>
    <row r="4" spans="1:245" s="1" customFormat="1" ht="56.25" x14ac:dyDescent="0.25">
      <c r="A4" s="167">
        <v>1</v>
      </c>
      <c r="B4" s="170" t="s">
        <v>104</v>
      </c>
      <c r="C4" s="173" t="s">
        <v>4</v>
      </c>
      <c r="D4" s="15" t="s">
        <v>62</v>
      </c>
      <c r="E4" s="3">
        <v>550000</v>
      </c>
      <c r="F4" s="88" t="s">
        <v>31</v>
      </c>
      <c r="G4" s="89"/>
      <c r="H4" s="90" t="e">
        <f>1-#REF!</f>
        <v>#REF!</v>
      </c>
      <c r="I4" s="189" t="e">
        <f>1-PRODUCT(H4:H13)</f>
        <v>#REF!</v>
      </c>
      <c r="J4" s="189">
        <f>-0.0629*LN(3103)+0.7666</f>
        <v>0.26087615860619695</v>
      </c>
      <c r="K4" s="189">
        <v>0.17</v>
      </c>
      <c r="L4" s="189" t="e">
        <f>K4+(J4-K4)*(1-I4)</f>
        <v>#REF!</v>
      </c>
      <c r="M4" s="189" t="e">
        <f>J4-L4</f>
        <v>#REF!</v>
      </c>
      <c r="N4" s="192">
        <f>11866.2*1000</f>
        <v>11866200</v>
      </c>
      <c r="O4" s="192">
        <f>3.65*POWER(10,-4)*J4*N4*3103*0.1</f>
        <v>350607.09052828164</v>
      </c>
      <c r="P4" s="192" t="e">
        <f>3.65*POWER(10,-4)*L4*N4*3103*0.1</f>
        <v>#REF!</v>
      </c>
      <c r="Q4" s="192" t="e">
        <f>O4-P4</f>
        <v>#REF!</v>
      </c>
      <c r="R4" s="192">
        <f>SUM(E4:E13)</f>
        <v>19907000</v>
      </c>
      <c r="S4" s="201" t="e">
        <f>Q4*(POWER(1/1.06,1)+POWER(1/1.06,2)+POWER(1/1.06,3)+POWER(1/1.06,4)+POWER(1/1.06,5))-R4</f>
        <v>#REF!</v>
      </c>
      <c r="T4" s="91" t="e">
        <f>#REF!</f>
        <v>#REF!</v>
      </c>
      <c r="U4" s="92">
        <f>J4</f>
        <v>0.26087615860619695</v>
      </c>
      <c r="V4" s="92">
        <f>K4</f>
        <v>0.17</v>
      </c>
      <c r="W4" s="92" t="e">
        <f>V4+(U4-V4)*(1-T4)</f>
        <v>#REF!</v>
      </c>
      <c r="X4" s="93">
        <f>N4</f>
        <v>11866200</v>
      </c>
      <c r="Y4" s="94">
        <f>3.65*POWER(10,-4)*U4*X4*3103*0.1</f>
        <v>350607.09052828164</v>
      </c>
      <c r="Z4" s="94" t="e">
        <f>3.65*POWER(10,-4)*W4*X4*3103*0.1</f>
        <v>#REF!</v>
      </c>
      <c r="AA4" s="94" t="e">
        <f>Y4-Z4</f>
        <v>#REF!</v>
      </c>
      <c r="AB4" s="93">
        <f>E4</f>
        <v>550000</v>
      </c>
      <c r="AC4" s="95" t="e">
        <f>AA4*(POWER(1/1.06,1)+POWER(1/1.06,2)+POWER(1/1.06,3)+POWER(1/1.06,4)+POWER(1/1.06,5))-AB4</f>
        <v>#REF!</v>
      </c>
      <c r="AD4" s="96" t="e">
        <f>1+AC4/AB4</f>
        <v>#REF!</v>
      </c>
      <c r="AE4" s="97">
        <v>7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</row>
    <row r="5" spans="1:245" s="1" customFormat="1" ht="20.25" x14ac:dyDescent="0.25">
      <c r="A5" s="168"/>
      <c r="B5" s="171"/>
      <c r="C5" s="174"/>
      <c r="D5" s="12" t="s">
        <v>63</v>
      </c>
      <c r="E5" s="2">
        <v>340000</v>
      </c>
      <c r="F5" s="28" t="s">
        <v>10</v>
      </c>
      <c r="G5" s="29"/>
      <c r="H5" s="30" t="e">
        <f>1-#REF!</f>
        <v>#REF!</v>
      </c>
      <c r="I5" s="190"/>
      <c r="J5" s="190"/>
      <c r="K5" s="190"/>
      <c r="L5" s="190"/>
      <c r="M5" s="190"/>
      <c r="N5" s="193"/>
      <c r="O5" s="193"/>
      <c r="P5" s="193"/>
      <c r="Q5" s="193"/>
      <c r="R5" s="193"/>
      <c r="S5" s="202"/>
      <c r="T5" s="31" t="e">
        <f>#REF!</f>
        <v>#REF!</v>
      </c>
      <c r="U5" s="32">
        <f>U4</f>
        <v>0.26087615860619695</v>
      </c>
      <c r="V5" s="32">
        <f>V4</f>
        <v>0.17</v>
      </c>
      <c r="W5" s="32" t="e">
        <f t="shared" ref="W5:W75" si="0">V5+(U5-V5)*(1-T5)</f>
        <v>#REF!</v>
      </c>
      <c r="X5" s="33">
        <f>X4</f>
        <v>11866200</v>
      </c>
      <c r="Y5" s="34">
        <f t="shared" ref="Y5:Y75" si="1">3.65*POWER(10,-4)*U5*X5*3103*0.1</f>
        <v>350607.09052828164</v>
      </c>
      <c r="Z5" s="34" t="e">
        <f t="shared" ref="Z5:Z75" si="2">3.65*POWER(10,-4)*W5*X5*3103*0.1</f>
        <v>#REF!</v>
      </c>
      <c r="AA5" s="34" t="e">
        <f t="shared" ref="AA5:AA75" si="3">Y5-Z5</f>
        <v>#REF!</v>
      </c>
      <c r="AB5" s="33">
        <f t="shared" ref="AB5:AB75" si="4">E5</f>
        <v>340000</v>
      </c>
      <c r="AC5" s="35" t="e">
        <f t="shared" ref="AC5:AC75" si="5">AA5*(POWER(1/1.06,1)+POWER(1/1.06,2)+POWER(1/1.06,3)+POWER(1/1.06,4)+POWER(1/1.06,5))-AB5</f>
        <v>#REF!</v>
      </c>
      <c r="AD5" s="36" t="e">
        <f t="shared" ref="AD5:AD75" si="6">1+AC5/AB5</f>
        <v>#REF!</v>
      </c>
      <c r="AE5" s="64">
        <v>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ht="60.75" x14ac:dyDescent="0.25">
      <c r="A6" s="168"/>
      <c r="B6" s="171"/>
      <c r="C6" s="174"/>
      <c r="D6" s="12" t="s">
        <v>87</v>
      </c>
      <c r="E6" s="2">
        <v>350000</v>
      </c>
      <c r="F6" s="28" t="s">
        <v>21</v>
      </c>
      <c r="G6" s="29"/>
      <c r="H6" s="30" t="e">
        <f>1-#REF!</f>
        <v>#REF!</v>
      </c>
      <c r="I6" s="190"/>
      <c r="J6" s="190"/>
      <c r="K6" s="190"/>
      <c r="L6" s="190"/>
      <c r="M6" s="190"/>
      <c r="N6" s="193"/>
      <c r="O6" s="193"/>
      <c r="P6" s="193"/>
      <c r="Q6" s="193"/>
      <c r="R6" s="193"/>
      <c r="S6" s="202"/>
      <c r="T6" s="31" t="e">
        <f>#REF!</f>
        <v>#REF!</v>
      </c>
      <c r="U6" s="32">
        <f t="shared" ref="U6:U75" si="7">U5</f>
        <v>0.26087615860619695</v>
      </c>
      <c r="V6" s="32">
        <f t="shared" ref="V6:V68" si="8">V5</f>
        <v>0.17</v>
      </c>
      <c r="W6" s="32" t="e">
        <f t="shared" si="0"/>
        <v>#REF!</v>
      </c>
      <c r="X6" s="33">
        <f t="shared" ref="X6:X75" si="9">X5</f>
        <v>11866200</v>
      </c>
      <c r="Y6" s="34">
        <f t="shared" si="1"/>
        <v>350607.09052828164</v>
      </c>
      <c r="Z6" s="34" t="e">
        <f t="shared" si="2"/>
        <v>#REF!</v>
      </c>
      <c r="AA6" s="34" t="e">
        <f t="shared" si="3"/>
        <v>#REF!</v>
      </c>
      <c r="AB6" s="33">
        <f t="shared" si="4"/>
        <v>350000</v>
      </c>
      <c r="AC6" s="35" t="e">
        <f t="shared" si="5"/>
        <v>#REF!</v>
      </c>
      <c r="AD6" s="36" t="e">
        <f t="shared" si="6"/>
        <v>#REF!</v>
      </c>
      <c r="AE6" s="64">
        <v>8</v>
      </c>
    </row>
    <row r="7" spans="1:245" ht="75" x14ac:dyDescent="0.25">
      <c r="A7" s="168"/>
      <c r="B7" s="171"/>
      <c r="C7" s="174"/>
      <c r="D7" s="21" t="s">
        <v>52</v>
      </c>
      <c r="E7" s="2">
        <v>15000000</v>
      </c>
      <c r="F7" s="28" t="s">
        <v>29</v>
      </c>
      <c r="G7" s="37" t="s">
        <v>92</v>
      </c>
      <c r="H7" s="30" t="e">
        <f>1-#REF!</f>
        <v>#REF!</v>
      </c>
      <c r="I7" s="190"/>
      <c r="J7" s="190"/>
      <c r="K7" s="190"/>
      <c r="L7" s="190"/>
      <c r="M7" s="190"/>
      <c r="N7" s="193"/>
      <c r="O7" s="193"/>
      <c r="P7" s="193"/>
      <c r="Q7" s="193"/>
      <c r="R7" s="193"/>
      <c r="S7" s="202"/>
      <c r="T7" s="31" t="e">
        <f>#REF!</f>
        <v>#REF!</v>
      </c>
      <c r="U7" s="32">
        <f t="shared" si="7"/>
        <v>0.26087615860619695</v>
      </c>
      <c r="V7" s="32">
        <f t="shared" si="8"/>
        <v>0.17</v>
      </c>
      <c r="W7" s="32" t="e">
        <f t="shared" si="0"/>
        <v>#REF!</v>
      </c>
      <c r="X7" s="33">
        <f t="shared" si="9"/>
        <v>11866200</v>
      </c>
      <c r="Y7" s="34">
        <f t="shared" si="1"/>
        <v>350607.09052828164</v>
      </c>
      <c r="Z7" s="34" t="e">
        <f t="shared" si="2"/>
        <v>#REF!</v>
      </c>
      <c r="AA7" s="34" t="e">
        <f t="shared" si="3"/>
        <v>#REF!</v>
      </c>
      <c r="AB7" s="33">
        <f t="shared" si="4"/>
        <v>15000000</v>
      </c>
      <c r="AC7" s="35" t="e">
        <f t="shared" si="5"/>
        <v>#REF!</v>
      </c>
      <c r="AD7" s="36" t="e">
        <f t="shared" si="6"/>
        <v>#REF!</v>
      </c>
      <c r="AE7" s="64">
        <v>10</v>
      </c>
    </row>
    <row r="8" spans="1:245" ht="20.25" x14ac:dyDescent="0.25">
      <c r="A8" s="168"/>
      <c r="B8" s="171"/>
      <c r="C8" s="174"/>
      <c r="D8" s="12" t="s">
        <v>48</v>
      </c>
      <c r="E8" s="2">
        <v>3500000</v>
      </c>
      <c r="F8" s="28" t="s">
        <v>19</v>
      </c>
      <c r="G8" s="29"/>
      <c r="H8" s="30" t="e">
        <f>1-#REF!</f>
        <v>#REF!</v>
      </c>
      <c r="I8" s="190"/>
      <c r="J8" s="190"/>
      <c r="K8" s="190"/>
      <c r="L8" s="190"/>
      <c r="M8" s="190"/>
      <c r="N8" s="193"/>
      <c r="O8" s="193"/>
      <c r="P8" s="193"/>
      <c r="Q8" s="193"/>
      <c r="R8" s="193"/>
      <c r="S8" s="202"/>
      <c r="T8" s="31" t="e">
        <f>#REF!</f>
        <v>#REF!</v>
      </c>
      <c r="U8" s="32">
        <f t="shared" si="7"/>
        <v>0.26087615860619695</v>
      </c>
      <c r="V8" s="32">
        <f t="shared" si="8"/>
        <v>0.17</v>
      </c>
      <c r="W8" s="32" t="e">
        <f t="shared" si="0"/>
        <v>#REF!</v>
      </c>
      <c r="X8" s="33">
        <f t="shared" si="9"/>
        <v>11866200</v>
      </c>
      <c r="Y8" s="34">
        <f t="shared" si="1"/>
        <v>350607.09052828164</v>
      </c>
      <c r="Z8" s="34" t="e">
        <f t="shared" si="2"/>
        <v>#REF!</v>
      </c>
      <c r="AA8" s="34" t="e">
        <f t="shared" si="3"/>
        <v>#REF!</v>
      </c>
      <c r="AB8" s="33">
        <f t="shared" si="4"/>
        <v>3500000</v>
      </c>
      <c r="AC8" s="35" t="e">
        <f t="shared" si="5"/>
        <v>#REF!</v>
      </c>
      <c r="AD8" s="36" t="e">
        <f t="shared" si="6"/>
        <v>#REF!</v>
      </c>
      <c r="AE8" s="64">
        <v>9</v>
      </c>
    </row>
    <row r="9" spans="1:245" s="1" customFormat="1" ht="40.5" x14ac:dyDescent="0.25">
      <c r="A9" s="168"/>
      <c r="B9" s="171"/>
      <c r="C9" s="174"/>
      <c r="D9" s="12" t="s">
        <v>53</v>
      </c>
      <c r="E9" s="2">
        <v>15000</v>
      </c>
      <c r="F9" s="28" t="s">
        <v>15</v>
      </c>
      <c r="G9" s="29"/>
      <c r="H9" s="30" t="e">
        <f>1-#REF!</f>
        <v>#REF!</v>
      </c>
      <c r="I9" s="190"/>
      <c r="J9" s="190"/>
      <c r="K9" s="190"/>
      <c r="L9" s="190"/>
      <c r="M9" s="190"/>
      <c r="N9" s="193"/>
      <c r="O9" s="193"/>
      <c r="P9" s="193"/>
      <c r="Q9" s="193"/>
      <c r="R9" s="193"/>
      <c r="S9" s="202"/>
      <c r="T9" s="31" t="e">
        <f>#REF!</f>
        <v>#REF!</v>
      </c>
      <c r="U9" s="32">
        <f t="shared" si="7"/>
        <v>0.26087615860619695</v>
      </c>
      <c r="V9" s="32">
        <f t="shared" si="8"/>
        <v>0.17</v>
      </c>
      <c r="W9" s="32" t="e">
        <f t="shared" si="0"/>
        <v>#REF!</v>
      </c>
      <c r="X9" s="33">
        <f t="shared" si="9"/>
        <v>11866200</v>
      </c>
      <c r="Y9" s="34">
        <f t="shared" si="1"/>
        <v>350607.09052828164</v>
      </c>
      <c r="Z9" s="34" t="e">
        <f t="shared" si="2"/>
        <v>#REF!</v>
      </c>
      <c r="AA9" s="34" t="e">
        <f t="shared" si="3"/>
        <v>#REF!</v>
      </c>
      <c r="AB9" s="33">
        <f t="shared" si="4"/>
        <v>15000</v>
      </c>
      <c r="AC9" s="35" t="e">
        <f t="shared" si="5"/>
        <v>#REF!</v>
      </c>
      <c r="AD9" s="36" t="e">
        <f t="shared" si="6"/>
        <v>#REF!</v>
      </c>
      <c r="AE9" s="64">
        <v>2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</row>
    <row r="10" spans="1:245" s="1" customFormat="1" ht="20.25" x14ac:dyDescent="0.25">
      <c r="A10" s="168"/>
      <c r="B10" s="171"/>
      <c r="C10" s="174"/>
      <c r="D10" s="12" t="s">
        <v>56</v>
      </c>
      <c r="E10" s="2">
        <v>42000</v>
      </c>
      <c r="F10" s="28" t="s">
        <v>11</v>
      </c>
      <c r="G10" s="29"/>
      <c r="H10" s="30" t="e">
        <f>1-#REF!</f>
        <v>#REF!</v>
      </c>
      <c r="I10" s="190"/>
      <c r="J10" s="190"/>
      <c r="K10" s="190"/>
      <c r="L10" s="190"/>
      <c r="M10" s="190"/>
      <c r="N10" s="193"/>
      <c r="O10" s="193"/>
      <c r="P10" s="193"/>
      <c r="Q10" s="193"/>
      <c r="R10" s="193"/>
      <c r="S10" s="202"/>
      <c r="T10" s="31" t="e">
        <f>#REF!</f>
        <v>#REF!</v>
      </c>
      <c r="U10" s="32">
        <f t="shared" si="7"/>
        <v>0.26087615860619695</v>
      </c>
      <c r="V10" s="32">
        <f t="shared" si="8"/>
        <v>0.17</v>
      </c>
      <c r="W10" s="32" t="e">
        <f t="shared" si="0"/>
        <v>#REF!</v>
      </c>
      <c r="X10" s="33">
        <f t="shared" si="9"/>
        <v>11866200</v>
      </c>
      <c r="Y10" s="34">
        <f t="shared" si="1"/>
        <v>350607.09052828164</v>
      </c>
      <c r="Z10" s="34" t="e">
        <f t="shared" si="2"/>
        <v>#REF!</v>
      </c>
      <c r="AA10" s="34" t="e">
        <f t="shared" si="3"/>
        <v>#REF!</v>
      </c>
      <c r="AB10" s="33">
        <f t="shared" si="4"/>
        <v>42000</v>
      </c>
      <c r="AC10" s="35" t="e">
        <f t="shared" si="5"/>
        <v>#REF!</v>
      </c>
      <c r="AD10" s="36" t="e">
        <f t="shared" si="6"/>
        <v>#REF!</v>
      </c>
      <c r="AE10" s="64">
        <v>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</row>
    <row r="11" spans="1:245" s="1" customFormat="1" ht="20.25" x14ac:dyDescent="0.25">
      <c r="A11" s="168"/>
      <c r="B11" s="171"/>
      <c r="C11" s="174"/>
      <c r="D11" s="13" t="s">
        <v>45</v>
      </c>
      <c r="E11" s="2">
        <v>15000</v>
      </c>
      <c r="F11" s="28" t="s">
        <v>15</v>
      </c>
      <c r="G11" s="29"/>
      <c r="H11" s="30" t="e">
        <f>1-#REF!</f>
        <v>#REF!</v>
      </c>
      <c r="I11" s="190"/>
      <c r="J11" s="190"/>
      <c r="K11" s="190"/>
      <c r="L11" s="190"/>
      <c r="M11" s="190"/>
      <c r="N11" s="193"/>
      <c r="O11" s="193"/>
      <c r="P11" s="193"/>
      <c r="Q11" s="193"/>
      <c r="R11" s="193"/>
      <c r="S11" s="202"/>
      <c r="T11" s="31" t="e">
        <f>#REF!</f>
        <v>#REF!</v>
      </c>
      <c r="U11" s="32">
        <f t="shared" si="7"/>
        <v>0.26087615860619695</v>
      </c>
      <c r="V11" s="32">
        <f t="shared" si="8"/>
        <v>0.17</v>
      </c>
      <c r="W11" s="32" t="e">
        <f t="shared" si="0"/>
        <v>#REF!</v>
      </c>
      <c r="X11" s="33">
        <f t="shared" si="9"/>
        <v>11866200</v>
      </c>
      <c r="Y11" s="34">
        <f t="shared" si="1"/>
        <v>350607.09052828164</v>
      </c>
      <c r="Z11" s="34" t="e">
        <f t="shared" si="2"/>
        <v>#REF!</v>
      </c>
      <c r="AA11" s="34" t="e">
        <f t="shared" si="3"/>
        <v>#REF!</v>
      </c>
      <c r="AB11" s="33">
        <f t="shared" si="4"/>
        <v>15000</v>
      </c>
      <c r="AC11" s="35" t="e">
        <f t="shared" si="5"/>
        <v>#REF!</v>
      </c>
      <c r="AD11" s="36" t="e">
        <f t="shared" si="6"/>
        <v>#REF!</v>
      </c>
      <c r="AE11" s="64">
        <v>1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s="1" customFormat="1" ht="75" x14ac:dyDescent="0.25">
      <c r="A12" s="168"/>
      <c r="B12" s="171"/>
      <c r="C12" s="174"/>
      <c r="D12" s="21" t="s">
        <v>57</v>
      </c>
      <c r="E12" s="2">
        <v>45000</v>
      </c>
      <c r="F12" s="28" t="s">
        <v>22</v>
      </c>
      <c r="G12" s="37" t="s">
        <v>93</v>
      </c>
      <c r="H12" s="30" t="e">
        <f>1-#REF!</f>
        <v>#REF!</v>
      </c>
      <c r="I12" s="190"/>
      <c r="J12" s="190"/>
      <c r="K12" s="190"/>
      <c r="L12" s="190"/>
      <c r="M12" s="190"/>
      <c r="N12" s="193"/>
      <c r="O12" s="193"/>
      <c r="P12" s="193"/>
      <c r="Q12" s="193"/>
      <c r="R12" s="193"/>
      <c r="S12" s="202"/>
      <c r="T12" s="31" t="e">
        <f>#REF!</f>
        <v>#REF!</v>
      </c>
      <c r="U12" s="32">
        <f t="shared" si="7"/>
        <v>0.26087615860619695</v>
      </c>
      <c r="V12" s="32">
        <f t="shared" si="8"/>
        <v>0.17</v>
      </c>
      <c r="W12" s="32" t="e">
        <f t="shared" si="0"/>
        <v>#REF!</v>
      </c>
      <c r="X12" s="33">
        <f t="shared" si="9"/>
        <v>11866200</v>
      </c>
      <c r="Y12" s="34">
        <f t="shared" si="1"/>
        <v>350607.09052828164</v>
      </c>
      <c r="Z12" s="34" t="e">
        <f t="shared" si="2"/>
        <v>#REF!</v>
      </c>
      <c r="AA12" s="34" t="e">
        <f t="shared" si="3"/>
        <v>#REF!</v>
      </c>
      <c r="AB12" s="33">
        <f t="shared" si="4"/>
        <v>45000</v>
      </c>
      <c r="AC12" s="35" t="e">
        <f t="shared" si="5"/>
        <v>#REF!</v>
      </c>
      <c r="AD12" s="36" t="e">
        <f t="shared" si="6"/>
        <v>#REF!</v>
      </c>
      <c r="AE12" s="64">
        <v>3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s="1" customFormat="1" ht="41.25" thickBot="1" x14ac:dyDescent="0.3">
      <c r="A13" s="169"/>
      <c r="B13" s="172"/>
      <c r="C13" s="175"/>
      <c r="D13" s="16" t="s">
        <v>66</v>
      </c>
      <c r="E13" s="4">
        <v>50000</v>
      </c>
      <c r="F13" s="98" t="s">
        <v>7</v>
      </c>
      <c r="G13" s="74"/>
      <c r="H13" s="75" t="e">
        <f>1-#REF!</f>
        <v>#REF!</v>
      </c>
      <c r="I13" s="191"/>
      <c r="J13" s="191"/>
      <c r="K13" s="191"/>
      <c r="L13" s="191"/>
      <c r="M13" s="191"/>
      <c r="N13" s="194"/>
      <c r="O13" s="194"/>
      <c r="P13" s="194"/>
      <c r="Q13" s="194"/>
      <c r="R13" s="194"/>
      <c r="S13" s="203"/>
      <c r="T13" s="76" t="e">
        <f>#REF!</f>
        <v>#REF!</v>
      </c>
      <c r="U13" s="77">
        <f t="shared" si="7"/>
        <v>0.26087615860619695</v>
      </c>
      <c r="V13" s="77">
        <f t="shared" si="8"/>
        <v>0.17</v>
      </c>
      <c r="W13" s="77" t="e">
        <f t="shared" si="0"/>
        <v>#REF!</v>
      </c>
      <c r="X13" s="78">
        <f t="shared" si="9"/>
        <v>11866200</v>
      </c>
      <c r="Y13" s="79">
        <f t="shared" si="1"/>
        <v>350607.09052828164</v>
      </c>
      <c r="Z13" s="79" t="e">
        <f t="shared" si="2"/>
        <v>#REF!</v>
      </c>
      <c r="AA13" s="79" t="e">
        <f t="shared" si="3"/>
        <v>#REF!</v>
      </c>
      <c r="AB13" s="78">
        <f t="shared" si="4"/>
        <v>50000</v>
      </c>
      <c r="AC13" s="99" t="e">
        <f t="shared" si="5"/>
        <v>#REF!</v>
      </c>
      <c r="AD13" s="100" t="e">
        <f t="shared" si="6"/>
        <v>#REF!</v>
      </c>
      <c r="AE13" s="101">
        <v>4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s="1" customFormat="1" ht="40.5" x14ac:dyDescent="0.25">
      <c r="A14" s="167">
        <v>2</v>
      </c>
      <c r="B14" s="176" t="s">
        <v>105</v>
      </c>
      <c r="C14" s="173" t="s">
        <v>37</v>
      </c>
      <c r="D14" s="15" t="s">
        <v>58</v>
      </c>
      <c r="E14" s="3">
        <v>42000</v>
      </c>
      <c r="F14" s="88" t="s">
        <v>11</v>
      </c>
      <c r="G14" s="89"/>
      <c r="H14" s="90" t="e">
        <f>1-#REF!</f>
        <v>#REF!</v>
      </c>
      <c r="I14" s="186" t="e">
        <f>1-PRODUCT(H14:H23)</f>
        <v>#REF!</v>
      </c>
      <c r="J14" s="186">
        <f>-0.0629*LN(3103)+0.7666</f>
        <v>0.26087615860619695</v>
      </c>
      <c r="K14" s="186">
        <v>0.17</v>
      </c>
      <c r="L14" s="186" t="e">
        <f>K14+(J14-K14)*(1-I14)</f>
        <v>#REF!</v>
      </c>
      <c r="M14" s="186" t="e">
        <f>J14-L14</f>
        <v>#REF!</v>
      </c>
      <c r="N14" s="195">
        <f>11866.2*1000</f>
        <v>11866200</v>
      </c>
      <c r="O14" s="195">
        <f>3.65*POWER(10,-4)*J14*N14*3103*0.1</f>
        <v>350607.09052828164</v>
      </c>
      <c r="P14" s="195" t="e">
        <f>3.65*POWER(10,-4)*L14*N14*3103*0.1</f>
        <v>#REF!</v>
      </c>
      <c r="Q14" s="195" t="e">
        <f>O14-P14</f>
        <v>#REF!</v>
      </c>
      <c r="R14" s="195">
        <f>SUM(E14:E23)</f>
        <v>16257800</v>
      </c>
      <c r="S14" s="201" t="e">
        <f>Q14*(POWER(1/1.06,1)+POWER(1/1.06,2)+POWER(1/1.06,3)+POWER(1/1.06,4)+POWER(1/1.06,5))-R14</f>
        <v>#REF!</v>
      </c>
      <c r="T14" s="91" t="e">
        <f>#REF!</f>
        <v>#REF!</v>
      </c>
      <c r="U14" s="92">
        <f t="shared" si="7"/>
        <v>0.26087615860619695</v>
      </c>
      <c r="V14" s="92">
        <f t="shared" si="8"/>
        <v>0.17</v>
      </c>
      <c r="W14" s="92" t="e">
        <f t="shared" si="0"/>
        <v>#REF!</v>
      </c>
      <c r="X14" s="93">
        <f t="shared" si="9"/>
        <v>11866200</v>
      </c>
      <c r="Y14" s="94">
        <f t="shared" si="1"/>
        <v>350607.09052828164</v>
      </c>
      <c r="Z14" s="94" t="e">
        <f t="shared" si="2"/>
        <v>#REF!</v>
      </c>
      <c r="AA14" s="94" t="e">
        <f t="shared" si="3"/>
        <v>#REF!</v>
      </c>
      <c r="AB14" s="93">
        <f t="shared" si="4"/>
        <v>42000</v>
      </c>
      <c r="AC14" s="102" t="e">
        <f t="shared" si="5"/>
        <v>#REF!</v>
      </c>
      <c r="AD14" s="103" t="e">
        <f t="shared" si="6"/>
        <v>#REF!</v>
      </c>
      <c r="AE14" s="104">
        <v>7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s="1" customFormat="1" ht="20.25" x14ac:dyDescent="0.25">
      <c r="A15" s="168"/>
      <c r="B15" s="177"/>
      <c r="C15" s="174"/>
      <c r="D15" s="12" t="s">
        <v>69</v>
      </c>
      <c r="E15" s="2">
        <v>550000</v>
      </c>
      <c r="F15" s="28" t="s">
        <v>6</v>
      </c>
      <c r="G15" s="29"/>
      <c r="H15" s="30" t="e">
        <f>1-#REF!</f>
        <v>#REF!</v>
      </c>
      <c r="I15" s="187"/>
      <c r="J15" s="187"/>
      <c r="K15" s="187"/>
      <c r="L15" s="187"/>
      <c r="M15" s="187"/>
      <c r="N15" s="196"/>
      <c r="O15" s="196"/>
      <c r="P15" s="196"/>
      <c r="Q15" s="196"/>
      <c r="R15" s="196"/>
      <c r="S15" s="202"/>
      <c r="T15" s="31" t="e">
        <f>#REF!</f>
        <v>#REF!</v>
      </c>
      <c r="U15" s="32">
        <f t="shared" si="7"/>
        <v>0.26087615860619695</v>
      </c>
      <c r="V15" s="32">
        <f t="shared" si="8"/>
        <v>0.17</v>
      </c>
      <c r="W15" s="32" t="e">
        <f t="shared" si="0"/>
        <v>#REF!</v>
      </c>
      <c r="X15" s="33">
        <f t="shared" si="9"/>
        <v>11866200</v>
      </c>
      <c r="Y15" s="34">
        <f t="shared" si="1"/>
        <v>350607.09052828164</v>
      </c>
      <c r="Z15" s="34" t="e">
        <f t="shared" si="2"/>
        <v>#REF!</v>
      </c>
      <c r="AA15" s="34" t="e">
        <f t="shared" si="3"/>
        <v>#REF!</v>
      </c>
      <c r="AB15" s="33">
        <f t="shared" si="4"/>
        <v>550000</v>
      </c>
      <c r="AC15" s="38" t="e">
        <f t="shared" si="5"/>
        <v>#REF!</v>
      </c>
      <c r="AD15" s="39" t="e">
        <f t="shared" si="6"/>
        <v>#REF!</v>
      </c>
      <c r="AE15" s="65">
        <v>8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s="1" customFormat="1" ht="40.5" x14ac:dyDescent="0.25">
      <c r="A16" s="168"/>
      <c r="B16" s="177"/>
      <c r="C16" s="174"/>
      <c r="D16" s="12" t="s">
        <v>68</v>
      </c>
      <c r="E16" s="2">
        <f>1700*25</f>
        <v>42500</v>
      </c>
      <c r="F16" s="28" t="s">
        <v>8</v>
      </c>
      <c r="G16" s="29"/>
      <c r="H16" s="30" t="e">
        <f>1-#REF!</f>
        <v>#REF!</v>
      </c>
      <c r="I16" s="187"/>
      <c r="J16" s="187"/>
      <c r="K16" s="187"/>
      <c r="L16" s="187"/>
      <c r="M16" s="187"/>
      <c r="N16" s="196"/>
      <c r="O16" s="196"/>
      <c r="P16" s="196"/>
      <c r="Q16" s="196"/>
      <c r="R16" s="196"/>
      <c r="S16" s="202"/>
      <c r="T16" s="31" t="e">
        <f>#REF!</f>
        <v>#REF!</v>
      </c>
      <c r="U16" s="32">
        <f t="shared" si="7"/>
        <v>0.26087615860619695</v>
      </c>
      <c r="V16" s="32">
        <f t="shared" si="8"/>
        <v>0.17</v>
      </c>
      <c r="W16" s="32" t="e">
        <f t="shared" si="0"/>
        <v>#REF!</v>
      </c>
      <c r="X16" s="33">
        <f t="shared" si="9"/>
        <v>11866200</v>
      </c>
      <c r="Y16" s="34">
        <f t="shared" si="1"/>
        <v>350607.09052828164</v>
      </c>
      <c r="Z16" s="34" t="e">
        <f t="shared" si="2"/>
        <v>#REF!</v>
      </c>
      <c r="AA16" s="34" t="e">
        <f t="shared" si="3"/>
        <v>#REF!</v>
      </c>
      <c r="AB16" s="33">
        <f t="shared" si="4"/>
        <v>42500</v>
      </c>
      <c r="AC16" s="38" t="e">
        <f t="shared" si="5"/>
        <v>#REF!</v>
      </c>
      <c r="AD16" s="39" t="e">
        <f t="shared" si="6"/>
        <v>#REF!</v>
      </c>
      <c r="AE16" s="65">
        <v>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s="1" customFormat="1" ht="60.75" x14ac:dyDescent="0.25">
      <c r="A17" s="168"/>
      <c r="B17" s="177"/>
      <c r="C17" s="174"/>
      <c r="D17" s="12" t="s">
        <v>55</v>
      </c>
      <c r="E17" s="2">
        <f>8300</f>
        <v>8300</v>
      </c>
      <c r="F17" s="28" t="s">
        <v>9</v>
      </c>
      <c r="G17" s="29"/>
      <c r="H17" s="30" t="e">
        <f>1-#REF!</f>
        <v>#REF!</v>
      </c>
      <c r="I17" s="187"/>
      <c r="J17" s="187"/>
      <c r="K17" s="187"/>
      <c r="L17" s="187"/>
      <c r="M17" s="187"/>
      <c r="N17" s="196"/>
      <c r="O17" s="196"/>
      <c r="P17" s="196"/>
      <c r="Q17" s="196"/>
      <c r="R17" s="196"/>
      <c r="S17" s="202"/>
      <c r="T17" s="31" t="e">
        <f>#REF!</f>
        <v>#REF!</v>
      </c>
      <c r="U17" s="32">
        <f t="shared" si="7"/>
        <v>0.26087615860619695</v>
      </c>
      <c r="V17" s="32">
        <f t="shared" si="8"/>
        <v>0.17</v>
      </c>
      <c r="W17" s="32" t="e">
        <f t="shared" si="0"/>
        <v>#REF!</v>
      </c>
      <c r="X17" s="33">
        <f t="shared" si="9"/>
        <v>11866200</v>
      </c>
      <c r="Y17" s="34">
        <f t="shared" si="1"/>
        <v>350607.09052828164</v>
      </c>
      <c r="Z17" s="34" t="e">
        <f t="shared" si="2"/>
        <v>#REF!</v>
      </c>
      <c r="AA17" s="34" t="e">
        <f t="shared" si="3"/>
        <v>#REF!</v>
      </c>
      <c r="AB17" s="33">
        <f t="shared" si="4"/>
        <v>8300</v>
      </c>
      <c r="AC17" s="38" t="e">
        <f t="shared" si="5"/>
        <v>#REF!</v>
      </c>
      <c r="AD17" s="39" t="e">
        <f t="shared" si="6"/>
        <v>#REF!</v>
      </c>
      <c r="AE17" s="65">
        <v>3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spans="1:245" s="1" customFormat="1" ht="40.5" x14ac:dyDescent="0.25">
      <c r="A18" s="168"/>
      <c r="B18" s="177"/>
      <c r="C18" s="174"/>
      <c r="D18" s="12" t="s">
        <v>47</v>
      </c>
      <c r="E18" s="2">
        <v>10000</v>
      </c>
      <c r="F18" s="28" t="s">
        <v>15</v>
      </c>
      <c r="G18" s="29"/>
      <c r="H18" s="30" t="e">
        <f>1-#REF!</f>
        <v>#REF!</v>
      </c>
      <c r="I18" s="187"/>
      <c r="J18" s="187"/>
      <c r="K18" s="187"/>
      <c r="L18" s="187"/>
      <c r="M18" s="187"/>
      <c r="N18" s="196"/>
      <c r="O18" s="196"/>
      <c r="P18" s="196"/>
      <c r="Q18" s="196"/>
      <c r="R18" s="196"/>
      <c r="S18" s="202"/>
      <c r="T18" s="31" t="e">
        <f>#REF!</f>
        <v>#REF!</v>
      </c>
      <c r="U18" s="32">
        <f t="shared" si="7"/>
        <v>0.26087615860619695</v>
      </c>
      <c r="V18" s="32">
        <f t="shared" si="8"/>
        <v>0.17</v>
      </c>
      <c r="W18" s="32" t="e">
        <f t="shared" si="0"/>
        <v>#REF!</v>
      </c>
      <c r="X18" s="33">
        <f t="shared" si="9"/>
        <v>11866200</v>
      </c>
      <c r="Y18" s="34">
        <f t="shared" si="1"/>
        <v>350607.09052828164</v>
      </c>
      <c r="Z18" s="34" t="e">
        <f t="shared" si="2"/>
        <v>#REF!</v>
      </c>
      <c r="AA18" s="34" t="e">
        <f t="shared" si="3"/>
        <v>#REF!</v>
      </c>
      <c r="AB18" s="33">
        <f t="shared" si="4"/>
        <v>10000</v>
      </c>
      <c r="AC18" s="38" t="e">
        <f t="shared" si="5"/>
        <v>#REF!</v>
      </c>
      <c r="AD18" s="39" t="e">
        <f t="shared" si="6"/>
        <v>#REF!</v>
      </c>
      <c r="AE18" s="65">
        <v>2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</row>
    <row r="19" spans="1:245" s="1" customFormat="1" ht="75" x14ac:dyDescent="0.25">
      <c r="A19" s="168"/>
      <c r="B19" s="177"/>
      <c r="C19" s="174"/>
      <c r="D19" s="21" t="s">
        <v>52</v>
      </c>
      <c r="E19" s="2">
        <v>15000000</v>
      </c>
      <c r="F19" s="28" t="s">
        <v>29</v>
      </c>
      <c r="G19" s="37" t="s">
        <v>92</v>
      </c>
      <c r="H19" s="30" t="e">
        <f>1-#REF!</f>
        <v>#REF!</v>
      </c>
      <c r="I19" s="187"/>
      <c r="J19" s="187"/>
      <c r="K19" s="187"/>
      <c r="L19" s="187"/>
      <c r="M19" s="187"/>
      <c r="N19" s="196"/>
      <c r="O19" s="196"/>
      <c r="P19" s="196"/>
      <c r="Q19" s="196"/>
      <c r="R19" s="196"/>
      <c r="S19" s="202"/>
      <c r="T19" s="31" t="e">
        <f>#REF!</f>
        <v>#REF!</v>
      </c>
      <c r="U19" s="32">
        <f t="shared" si="7"/>
        <v>0.26087615860619695</v>
      </c>
      <c r="V19" s="32">
        <f t="shared" si="8"/>
        <v>0.17</v>
      </c>
      <c r="W19" s="32" t="e">
        <f t="shared" si="0"/>
        <v>#REF!</v>
      </c>
      <c r="X19" s="33">
        <f t="shared" si="9"/>
        <v>11866200</v>
      </c>
      <c r="Y19" s="34">
        <f t="shared" si="1"/>
        <v>350607.09052828164</v>
      </c>
      <c r="Z19" s="34" t="e">
        <f t="shared" si="2"/>
        <v>#REF!</v>
      </c>
      <c r="AA19" s="34" t="e">
        <f t="shared" si="3"/>
        <v>#REF!</v>
      </c>
      <c r="AB19" s="33">
        <f t="shared" si="4"/>
        <v>15000000</v>
      </c>
      <c r="AC19" s="38" t="e">
        <f t="shared" si="5"/>
        <v>#REF!</v>
      </c>
      <c r="AD19" s="39" t="e">
        <f t="shared" si="6"/>
        <v>#REF!</v>
      </c>
      <c r="AE19" s="65">
        <v>10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</row>
    <row r="20" spans="1:245" s="1" customFormat="1" ht="40.5" x14ac:dyDescent="0.25">
      <c r="A20" s="168"/>
      <c r="B20" s="177"/>
      <c r="C20" s="174"/>
      <c r="D20" s="12" t="s">
        <v>76</v>
      </c>
      <c r="E20" s="2">
        <v>10000</v>
      </c>
      <c r="F20" s="28" t="s">
        <v>15</v>
      </c>
      <c r="G20" s="29"/>
      <c r="H20" s="30" t="e">
        <f>1-#REF!</f>
        <v>#REF!</v>
      </c>
      <c r="I20" s="187"/>
      <c r="J20" s="187"/>
      <c r="K20" s="187"/>
      <c r="L20" s="187"/>
      <c r="M20" s="187"/>
      <c r="N20" s="196"/>
      <c r="O20" s="196"/>
      <c r="P20" s="196"/>
      <c r="Q20" s="196"/>
      <c r="R20" s="196"/>
      <c r="S20" s="202"/>
      <c r="T20" s="31" t="e">
        <f>#REF!</f>
        <v>#REF!</v>
      </c>
      <c r="U20" s="32">
        <f t="shared" si="7"/>
        <v>0.26087615860619695</v>
      </c>
      <c r="V20" s="32">
        <f t="shared" si="8"/>
        <v>0.17</v>
      </c>
      <c r="W20" s="32" t="e">
        <f t="shared" si="0"/>
        <v>#REF!</v>
      </c>
      <c r="X20" s="33">
        <f t="shared" si="9"/>
        <v>11866200</v>
      </c>
      <c r="Y20" s="34">
        <f t="shared" si="1"/>
        <v>350607.09052828164</v>
      </c>
      <c r="Z20" s="34" t="e">
        <f t="shared" si="2"/>
        <v>#REF!</v>
      </c>
      <c r="AA20" s="34" t="e">
        <f t="shared" si="3"/>
        <v>#REF!</v>
      </c>
      <c r="AB20" s="33">
        <f t="shared" si="4"/>
        <v>10000</v>
      </c>
      <c r="AC20" s="38" t="e">
        <f t="shared" si="5"/>
        <v>#REF!</v>
      </c>
      <c r="AD20" s="39" t="e">
        <f t="shared" si="6"/>
        <v>#REF!</v>
      </c>
      <c r="AE20" s="65"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</row>
    <row r="21" spans="1:245" s="1" customFormat="1" ht="20.25" x14ac:dyDescent="0.25">
      <c r="A21" s="168"/>
      <c r="B21" s="177"/>
      <c r="C21" s="174"/>
      <c r="D21" s="12" t="s">
        <v>70</v>
      </c>
      <c r="E21" s="2">
        <v>500000</v>
      </c>
      <c r="F21" s="28"/>
      <c r="G21" s="37" t="s">
        <v>94</v>
      </c>
      <c r="H21" s="30" t="e">
        <f>1-#REF!</f>
        <v>#REF!</v>
      </c>
      <c r="I21" s="187"/>
      <c r="J21" s="187"/>
      <c r="K21" s="187"/>
      <c r="L21" s="187"/>
      <c r="M21" s="187"/>
      <c r="N21" s="196"/>
      <c r="O21" s="196"/>
      <c r="P21" s="196"/>
      <c r="Q21" s="196"/>
      <c r="R21" s="196"/>
      <c r="S21" s="202"/>
      <c r="T21" s="31" t="e">
        <f>#REF!</f>
        <v>#REF!</v>
      </c>
      <c r="U21" s="32">
        <f t="shared" si="7"/>
        <v>0.26087615860619695</v>
      </c>
      <c r="V21" s="32">
        <f t="shared" si="8"/>
        <v>0.17</v>
      </c>
      <c r="W21" s="32" t="e">
        <f t="shared" si="0"/>
        <v>#REF!</v>
      </c>
      <c r="X21" s="33">
        <f t="shared" si="9"/>
        <v>11866200</v>
      </c>
      <c r="Y21" s="34">
        <f t="shared" si="1"/>
        <v>350607.09052828164</v>
      </c>
      <c r="Z21" s="34" t="e">
        <f t="shared" si="2"/>
        <v>#REF!</v>
      </c>
      <c r="AA21" s="34" t="e">
        <f t="shared" si="3"/>
        <v>#REF!</v>
      </c>
      <c r="AB21" s="33">
        <f t="shared" si="4"/>
        <v>500000</v>
      </c>
      <c r="AC21" s="38" t="e">
        <f t="shared" si="5"/>
        <v>#REF!</v>
      </c>
      <c r="AD21" s="39" t="e">
        <f t="shared" si="6"/>
        <v>#REF!</v>
      </c>
      <c r="AE21" s="65">
        <v>9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</row>
    <row r="22" spans="1:245" s="1" customFormat="1" ht="75" x14ac:dyDescent="0.25">
      <c r="A22" s="168"/>
      <c r="B22" s="177"/>
      <c r="C22" s="174"/>
      <c r="D22" s="21" t="s">
        <v>57</v>
      </c>
      <c r="E22" s="2">
        <v>45000</v>
      </c>
      <c r="F22" s="28" t="s">
        <v>22</v>
      </c>
      <c r="G22" s="37" t="s">
        <v>93</v>
      </c>
      <c r="H22" s="30" t="e">
        <f>1-#REF!</f>
        <v>#REF!</v>
      </c>
      <c r="I22" s="187"/>
      <c r="J22" s="187"/>
      <c r="K22" s="187"/>
      <c r="L22" s="187"/>
      <c r="M22" s="187"/>
      <c r="N22" s="196"/>
      <c r="O22" s="196"/>
      <c r="P22" s="196"/>
      <c r="Q22" s="196"/>
      <c r="R22" s="196"/>
      <c r="S22" s="202"/>
      <c r="T22" s="31" t="e">
        <f>#REF!</f>
        <v>#REF!</v>
      </c>
      <c r="U22" s="32">
        <f t="shared" si="7"/>
        <v>0.26087615860619695</v>
      </c>
      <c r="V22" s="32">
        <f t="shared" si="8"/>
        <v>0.17</v>
      </c>
      <c r="W22" s="32" t="e">
        <f t="shared" si="0"/>
        <v>#REF!</v>
      </c>
      <c r="X22" s="33">
        <f t="shared" si="9"/>
        <v>11866200</v>
      </c>
      <c r="Y22" s="34">
        <f t="shared" si="1"/>
        <v>350607.09052828164</v>
      </c>
      <c r="Z22" s="34" t="e">
        <f t="shared" si="2"/>
        <v>#REF!</v>
      </c>
      <c r="AA22" s="34" t="e">
        <f t="shared" si="3"/>
        <v>#REF!</v>
      </c>
      <c r="AB22" s="33">
        <f t="shared" si="4"/>
        <v>45000</v>
      </c>
      <c r="AC22" s="38" t="e">
        <f t="shared" si="5"/>
        <v>#REF!</v>
      </c>
      <c r="AD22" s="39" t="e">
        <f t="shared" si="6"/>
        <v>#REF!</v>
      </c>
      <c r="AE22" s="65">
        <v>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</row>
    <row r="23" spans="1:245" s="1" customFormat="1" ht="41.25" thickBot="1" x14ac:dyDescent="0.3">
      <c r="A23" s="169"/>
      <c r="B23" s="178"/>
      <c r="C23" s="175"/>
      <c r="D23" s="16" t="s">
        <v>66</v>
      </c>
      <c r="E23" s="4">
        <v>50000</v>
      </c>
      <c r="F23" s="98" t="s">
        <v>7</v>
      </c>
      <c r="G23" s="74"/>
      <c r="H23" s="75" t="e">
        <f>1-#REF!</f>
        <v>#REF!</v>
      </c>
      <c r="I23" s="188"/>
      <c r="J23" s="188"/>
      <c r="K23" s="188"/>
      <c r="L23" s="188"/>
      <c r="M23" s="188"/>
      <c r="N23" s="197"/>
      <c r="O23" s="197"/>
      <c r="P23" s="197"/>
      <c r="Q23" s="197"/>
      <c r="R23" s="197"/>
      <c r="S23" s="203"/>
      <c r="T23" s="76" t="e">
        <f>#REF!</f>
        <v>#REF!</v>
      </c>
      <c r="U23" s="77">
        <f t="shared" si="7"/>
        <v>0.26087615860619695</v>
      </c>
      <c r="V23" s="77">
        <f t="shared" si="8"/>
        <v>0.17</v>
      </c>
      <c r="W23" s="77" t="e">
        <f t="shared" si="0"/>
        <v>#REF!</v>
      </c>
      <c r="X23" s="78">
        <f t="shared" si="9"/>
        <v>11866200</v>
      </c>
      <c r="Y23" s="79">
        <f t="shared" si="1"/>
        <v>350607.09052828164</v>
      </c>
      <c r="Z23" s="79" t="e">
        <f t="shared" si="2"/>
        <v>#REF!</v>
      </c>
      <c r="AA23" s="79" t="e">
        <f t="shared" si="3"/>
        <v>#REF!</v>
      </c>
      <c r="AB23" s="78">
        <f t="shared" si="4"/>
        <v>50000</v>
      </c>
      <c r="AC23" s="105" t="e">
        <f t="shared" si="5"/>
        <v>#REF!</v>
      </c>
      <c r="AD23" s="106" t="e">
        <f t="shared" si="6"/>
        <v>#REF!</v>
      </c>
      <c r="AE23" s="107">
        <v>5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</row>
    <row r="24" spans="1:245" s="1" customFormat="1" ht="20.25" x14ac:dyDescent="0.25">
      <c r="A24" s="167">
        <v>3</v>
      </c>
      <c r="B24" s="173" t="s">
        <v>106</v>
      </c>
      <c r="C24" s="173" t="s">
        <v>5</v>
      </c>
      <c r="D24" s="15" t="s">
        <v>71</v>
      </c>
      <c r="E24" s="3">
        <v>2000000</v>
      </c>
      <c r="F24" s="88" t="s">
        <v>12</v>
      </c>
      <c r="G24" s="89"/>
      <c r="H24" s="90" t="e">
        <f>1-#REF!</f>
        <v>#REF!</v>
      </c>
      <c r="I24" s="186" t="e">
        <f>1-PRODUCT(H24:H31)</f>
        <v>#REF!</v>
      </c>
      <c r="J24" s="186">
        <f>-0.0629*LN(3103)+0.7666</f>
        <v>0.26087615860619695</v>
      </c>
      <c r="K24" s="186">
        <v>0.17</v>
      </c>
      <c r="L24" s="186" t="e">
        <f>K24+(J24-K24)*(1-I24)</f>
        <v>#REF!</v>
      </c>
      <c r="M24" s="186" t="e">
        <f>J24-L24</f>
        <v>#REF!</v>
      </c>
      <c r="N24" s="195">
        <f>11866.2*1000</f>
        <v>11866200</v>
      </c>
      <c r="O24" s="195">
        <f>3.65*POWER(10,-4)*J24*N24*3103*0.1</f>
        <v>350607.09052828164</v>
      </c>
      <c r="P24" s="195" t="e">
        <f>3.65*POWER(10,-4)*L24*N24*3103*0.1</f>
        <v>#REF!</v>
      </c>
      <c r="Q24" s="195" t="e">
        <f>O24-P24</f>
        <v>#REF!</v>
      </c>
      <c r="R24" s="195">
        <f>SUM(E24:E31)</f>
        <v>7825000</v>
      </c>
      <c r="S24" s="198" t="e">
        <f>Q24*(POWER(1/1.06,1)+POWER(1/1.06,2)+POWER(1/1.06,3)+POWER(1/1.06,4)+POWER(1/1.06,5))-R24</f>
        <v>#REF!</v>
      </c>
      <c r="T24" s="91" t="e">
        <f>#REF!</f>
        <v>#REF!</v>
      </c>
      <c r="U24" s="92">
        <f t="shared" si="7"/>
        <v>0.26087615860619695</v>
      </c>
      <c r="V24" s="92">
        <f t="shared" si="8"/>
        <v>0.17</v>
      </c>
      <c r="W24" s="92" t="e">
        <f t="shared" si="0"/>
        <v>#REF!</v>
      </c>
      <c r="X24" s="93">
        <f t="shared" si="9"/>
        <v>11866200</v>
      </c>
      <c r="Y24" s="94">
        <f t="shared" si="1"/>
        <v>350607.09052828164</v>
      </c>
      <c r="Z24" s="94" t="e">
        <f t="shared" si="2"/>
        <v>#REF!</v>
      </c>
      <c r="AA24" s="94" t="e">
        <f t="shared" si="3"/>
        <v>#REF!</v>
      </c>
      <c r="AB24" s="93">
        <f t="shared" si="4"/>
        <v>2000000</v>
      </c>
      <c r="AC24" s="108" t="e">
        <f t="shared" si="5"/>
        <v>#REF!</v>
      </c>
      <c r="AD24" s="109" t="e">
        <f t="shared" si="6"/>
        <v>#REF!</v>
      </c>
      <c r="AE24" s="110">
        <v>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</row>
    <row r="25" spans="1:245" ht="20.25" x14ac:dyDescent="0.25">
      <c r="A25" s="168"/>
      <c r="B25" s="174"/>
      <c r="C25" s="174"/>
      <c r="D25" s="13" t="s">
        <v>46</v>
      </c>
      <c r="E25" s="2">
        <v>3500000</v>
      </c>
      <c r="F25" s="28" t="s">
        <v>19</v>
      </c>
      <c r="G25" s="29"/>
      <c r="H25" s="30" t="e">
        <f>1-#REF!</f>
        <v>#REF!</v>
      </c>
      <c r="I25" s="187"/>
      <c r="J25" s="187"/>
      <c r="K25" s="187"/>
      <c r="L25" s="187"/>
      <c r="M25" s="187"/>
      <c r="N25" s="196"/>
      <c r="O25" s="196"/>
      <c r="P25" s="196"/>
      <c r="Q25" s="196"/>
      <c r="R25" s="196"/>
      <c r="S25" s="199"/>
      <c r="T25" s="31" t="e">
        <f>#REF!</f>
        <v>#REF!</v>
      </c>
      <c r="U25" s="32">
        <f t="shared" si="7"/>
        <v>0.26087615860619695</v>
      </c>
      <c r="V25" s="32">
        <f t="shared" si="8"/>
        <v>0.17</v>
      </c>
      <c r="W25" s="32" t="e">
        <f t="shared" si="0"/>
        <v>#REF!</v>
      </c>
      <c r="X25" s="33">
        <f t="shared" si="9"/>
        <v>11866200</v>
      </c>
      <c r="Y25" s="34">
        <f t="shared" si="1"/>
        <v>350607.09052828164</v>
      </c>
      <c r="Z25" s="34" t="e">
        <f t="shared" si="2"/>
        <v>#REF!</v>
      </c>
      <c r="AA25" s="34" t="e">
        <f t="shared" si="3"/>
        <v>#REF!</v>
      </c>
      <c r="AB25" s="33">
        <f t="shared" si="4"/>
        <v>3500000</v>
      </c>
      <c r="AC25" s="40" t="e">
        <f t="shared" si="5"/>
        <v>#REF!</v>
      </c>
      <c r="AD25" s="41" t="e">
        <f t="shared" si="6"/>
        <v>#REF!</v>
      </c>
      <c r="AE25" s="66">
        <v>8</v>
      </c>
    </row>
    <row r="26" spans="1:245" ht="45" x14ac:dyDescent="0.25">
      <c r="A26" s="168"/>
      <c r="B26" s="174"/>
      <c r="C26" s="174"/>
      <c r="D26" s="21" t="s">
        <v>88</v>
      </c>
      <c r="E26" s="2">
        <v>15000</v>
      </c>
      <c r="F26" s="28" t="s">
        <v>15</v>
      </c>
      <c r="G26" s="37" t="s">
        <v>95</v>
      </c>
      <c r="H26" s="30" t="e">
        <f>1-#REF!</f>
        <v>#REF!</v>
      </c>
      <c r="I26" s="187"/>
      <c r="J26" s="187"/>
      <c r="K26" s="187"/>
      <c r="L26" s="187"/>
      <c r="M26" s="187"/>
      <c r="N26" s="196"/>
      <c r="O26" s="196"/>
      <c r="P26" s="196"/>
      <c r="Q26" s="196"/>
      <c r="R26" s="196"/>
      <c r="S26" s="199"/>
      <c r="T26" s="31" t="e">
        <f>#REF!</f>
        <v>#REF!</v>
      </c>
      <c r="U26" s="32">
        <f t="shared" si="7"/>
        <v>0.26087615860619695</v>
      </c>
      <c r="V26" s="32">
        <f t="shared" si="8"/>
        <v>0.17</v>
      </c>
      <c r="W26" s="32" t="e">
        <f t="shared" si="0"/>
        <v>#REF!</v>
      </c>
      <c r="X26" s="33">
        <f t="shared" si="9"/>
        <v>11866200</v>
      </c>
      <c r="Y26" s="34">
        <f t="shared" si="1"/>
        <v>350607.09052828164</v>
      </c>
      <c r="Z26" s="34" t="e">
        <f t="shared" si="2"/>
        <v>#REF!</v>
      </c>
      <c r="AA26" s="34" t="e">
        <f t="shared" si="3"/>
        <v>#REF!</v>
      </c>
      <c r="AB26" s="33">
        <f t="shared" si="4"/>
        <v>15000</v>
      </c>
      <c r="AC26" s="40" t="e">
        <f t="shared" si="5"/>
        <v>#REF!</v>
      </c>
      <c r="AD26" s="41" t="e">
        <f t="shared" si="6"/>
        <v>#REF!</v>
      </c>
      <c r="AE26" s="66">
        <v>2</v>
      </c>
    </row>
    <row r="27" spans="1:245" s="1" customFormat="1" ht="60.75" x14ac:dyDescent="0.25">
      <c r="A27" s="168"/>
      <c r="B27" s="174"/>
      <c r="C27" s="174"/>
      <c r="D27" s="12" t="s">
        <v>129</v>
      </c>
      <c r="E27" s="2">
        <v>15000</v>
      </c>
      <c r="F27" s="28" t="s">
        <v>15</v>
      </c>
      <c r="G27" s="29"/>
      <c r="H27" s="30" t="e">
        <f>1-#REF!</f>
        <v>#REF!</v>
      </c>
      <c r="I27" s="187"/>
      <c r="J27" s="187"/>
      <c r="K27" s="187"/>
      <c r="L27" s="187"/>
      <c r="M27" s="187"/>
      <c r="N27" s="196"/>
      <c r="O27" s="196"/>
      <c r="P27" s="196"/>
      <c r="Q27" s="196"/>
      <c r="R27" s="196"/>
      <c r="S27" s="199"/>
      <c r="T27" s="31" t="e">
        <f>#REF!</f>
        <v>#REF!</v>
      </c>
      <c r="U27" s="32">
        <f t="shared" si="7"/>
        <v>0.26087615860619695</v>
      </c>
      <c r="V27" s="32">
        <f t="shared" si="8"/>
        <v>0.17</v>
      </c>
      <c r="W27" s="32" t="e">
        <f t="shared" si="0"/>
        <v>#REF!</v>
      </c>
      <c r="X27" s="33">
        <f t="shared" si="9"/>
        <v>11866200</v>
      </c>
      <c r="Y27" s="34">
        <f t="shared" si="1"/>
        <v>350607.09052828164</v>
      </c>
      <c r="Z27" s="34" t="e">
        <f t="shared" si="2"/>
        <v>#REF!</v>
      </c>
      <c r="AA27" s="34" t="e">
        <f t="shared" si="3"/>
        <v>#REF!</v>
      </c>
      <c r="AB27" s="33">
        <f t="shared" si="4"/>
        <v>15000</v>
      </c>
      <c r="AC27" s="40" t="e">
        <f t="shared" si="5"/>
        <v>#REF!</v>
      </c>
      <c r="AD27" s="41" t="e">
        <f t="shared" si="6"/>
        <v>#REF!</v>
      </c>
      <c r="AE27" s="66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</row>
    <row r="28" spans="1:245" s="1" customFormat="1" ht="40.5" x14ac:dyDescent="0.4">
      <c r="A28" s="168"/>
      <c r="B28" s="174"/>
      <c r="C28" s="174"/>
      <c r="D28" s="12" t="s">
        <v>72</v>
      </c>
      <c r="E28" s="2">
        <v>200000</v>
      </c>
      <c r="F28" s="28" t="s">
        <v>17</v>
      </c>
      <c r="G28" s="42"/>
      <c r="H28" s="30" t="e">
        <f>1-#REF!</f>
        <v>#REF!</v>
      </c>
      <c r="I28" s="187"/>
      <c r="J28" s="187"/>
      <c r="K28" s="187"/>
      <c r="L28" s="187"/>
      <c r="M28" s="187"/>
      <c r="N28" s="196"/>
      <c r="O28" s="196"/>
      <c r="P28" s="196"/>
      <c r="Q28" s="196"/>
      <c r="R28" s="196"/>
      <c r="S28" s="199"/>
      <c r="T28" s="31" t="e">
        <f>#REF!</f>
        <v>#REF!</v>
      </c>
      <c r="U28" s="32">
        <f t="shared" si="7"/>
        <v>0.26087615860619695</v>
      </c>
      <c r="V28" s="32">
        <f t="shared" si="8"/>
        <v>0.17</v>
      </c>
      <c r="W28" s="32" t="e">
        <f t="shared" si="0"/>
        <v>#REF!</v>
      </c>
      <c r="X28" s="33">
        <f t="shared" si="9"/>
        <v>11866200</v>
      </c>
      <c r="Y28" s="34">
        <f t="shared" si="1"/>
        <v>350607.09052828164</v>
      </c>
      <c r="Z28" s="34" t="e">
        <f t="shared" si="2"/>
        <v>#REF!</v>
      </c>
      <c r="AA28" s="34" t="e">
        <f t="shared" si="3"/>
        <v>#REF!</v>
      </c>
      <c r="AB28" s="33">
        <f t="shared" si="4"/>
        <v>200000</v>
      </c>
      <c r="AC28" s="40" t="e">
        <f t="shared" si="5"/>
        <v>#REF!</v>
      </c>
      <c r="AD28" s="41" t="e">
        <f t="shared" si="6"/>
        <v>#REF!</v>
      </c>
      <c r="AE28" s="66">
        <v>5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</row>
    <row r="29" spans="1:245" s="1" customFormat="1" ht="40.5" x14ac:dyDescent="0.4">
      <c r="A29" s="168"/>
      <c r="B29" s="174"/>
      <c r="C29" s="174"/>
      <c r="D29" s="12" t="s">
        <v>73</v>
      </c>
      <c r="E29" s="2">
        <v>2000000</v>
      </c>
      <c r="F29" s="28" t="s">
        <v>32</v>
      </c>
      <c r="G29" s="42"/>
      <c r="H29" s="30" t="e">
        <f>1-#REF!</f>
        <v>#REF!</v>
      </c>
      <c r="I29" s="187"/>
      <c r="J29" s="187"/>
      <c r="K29" s="187"/>
      <c r="L29" s="187"/>
      <c r="M29" s="187"/>
      <c r="N29" s="196"/>
      <c r="O29" s="196"/>
      <c r="P29" s="196"/>
      <c r="Q29" s="196"/>
      <c r="R29" s="196"/>
      <c r="S29" s="199"/>
      <c r="T29" s="31" t="e">
        <f>#REF!</f>
        <v>#REF!</v>
      </c>
      <c r="U29" s="32">
        <f t="shared" si="7"/>
        <v>0.26087615860619695</v>
      </c>
      <c r="V29" s="32">
        <f t="shared" si="8"/>
        <v>0.17</v>
      </c>
      <c r="W29" s="32" t="e">
        <f t="shared" si="0"/>
        <v>#REF!</v>
      </c>
      <c r="X29" s="33">
        <f t="shared" si="9"/>
        <v>11866200</v>
      </c>
      <c r="Y29" s="34">
        <f t="shared" si="1"/>
        <v>350607.09052828164</v>
      </c>
      <c r="Z29" s="34" t="e">
        <f t="shared" si="2"/>
        <v>#REF!</v>
      </c>
      <c r="AA29" s="34" t="e">
        <f t="shared" si="3"/>
        <v>#REF!</v>
      </c>
      <c r="AB29" s="33">
        <f t="shared" si="4"/>
        <v>2000000</v>
      </c>
      <c r="AC29" s="40" t="e">
        <f t="shared" si="5"/>
        <v>#REF!</v>
      </c>
      <c r="AD29" s="41" t="e">
        <f t="shared" si="6"/>
        <v>#REF!</v>
      </c>
      <c r="AE29" s="66">
        <v>7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</row>
    <row r="30" spans="1:245" s="1" customFormat="1" ht="75" x14ac:dyDescent="0.25">
      <c r="A30" s="168"/>
      <c r="B30" s="174"/>
      <c r="C30" s="174"/>
      <c r="D30" s="21" t="s">
        <v>61</v>
      </c>
      <c r="E30" s="2">
        <v>45000</v>
      </c>
      <c r="F30" s="28" t="s">
        <v>22</v>
      </c>
      <c r="G30" s="37" t="s">
        <v>93</v>
      </c>
      <c r="H30" s="30" t="e">
        <f>1-#REF!</f>
        <v>#REF!</v>
      </c>
      <c r="I30" s="187"/>
      <c r="J30" s="187"/>
      <c r="K30" s="187"/>
      <c r="L30" s="187"/>
      <c r="M30" s="187"/>
      <c r="N30" s="196"/>
      <c r="O30" s="196"/>
      <c r="P30" s="196"/>
      <c r="Q30" s="196"/>
      <c r="R30" s="196"/>
      <c r="S30" s="199"/>
      <c r="T30" s="31" t="e">
        <f>#REF!</f>
        <v>#REF!</v>
      </c>
      <c r="U30" s="32">
        <f t="shared" si="7"/>
        <v>0.26087615860619695</v>
      </c>
      <c r="V30" s="32">
        <f t="shared" si="8"/>
        <v>0.17</v>
      </c>
      <c r="W30" s="32" t="e">
        <f t="shared" si="0"/>
        <v>#REF!</v>
      </c>
      <c r="X30" s="33">
        <f t="shared" si="9"/>
        <v>11866200</v>
      </c>
      <c r="Y30" s="34">
        <f t="shared" si="1"/>
        <v>350607.09052828164</v>
      </c>
      <c r="Z30" s="34" t="e">
        <f t="shared" si="2"/>
        <v>#REF!</v>
      </c>
      <c r="AA30" s="34" t="e">
        <f t="shared" si="3"/>
        <v>#REF!</v>
      </c>
      <c r="AB30" s="33">
        <f t="shared" si="4"/>
        <v>45000</v>
      </c>
      <c r="AC30" s="40" t="e">
        <f t="shared" si="5"/>
        <v>#REF!</v>
      </c>
      <c r="AD30" s="41" t="e">
        <f t="shared" si="6"/>
        <v>#REF!</v>
      </c>
      <c r="AE30" s="66">
        <v>4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</row>
    <row r="31" spans="1:245" s="1" customFormat="1" ht="41.25" thickBot="1" x14ac:dyDescent="0.3">
      <c r="A31" s="169"/>
      <c r="B31" s="175"/>
      <c r="C31" s="175"/>
      <c r="D31" s="16" t="s">
        <v>66</v>
      </c>
      <c r="E31" s="4">
        <v>50000</v>
      </c>
      <c r="F31" s="98" t="s">
        <v>7</v>
      </c>
      <c r="G31" s="74"/>
      <c r="H31" s="75" t="e">
        <f>1-#REF!</f>
        <v>#REF!</v>
      </c>
      <c r="I31" s="188"/>
      <c r="J31" s="188"/>
      <c r="K31" s="188"/>
      <c r="L31" s="188"/>
      <c r="M31" s="188"/>
      <c r="N31" s="197"/>
      <c r="O31" s="197"/>
      <c r="P31" s="197"/>
      <c r="Q31" s="197"/>
      <c r="R31" s="197"/>
      <c r="S31" s="200"/>
      <c r="T31" s="76" t="e">
        <f>#REF!</f>
        <v>#REF!</v>
      </c>
      <c r="U31" s="77">
        <f t="shared" si="7"/>
        <v>0.26087615860619695</v>
      </c>
      <c r="V31" s="77">
        <f t="shared" si="8"/>
        <v>0.17</v>
      </c>
      <c r="W31" s="77" t="e">
        <f t="shared" si="0"/>
        <v>#REF!</v>
      </c>
      <c r="X31" s="78">
        <f t="shared" si="9"/>
        <v>11866200</v>
      </c>
      <c r="Y31" s="79">
        <f t="shared" si="1"/>
        <v>350607.09052828164</v>
      </c>
      <c r="Z31" s="79" t="e">
        <f t="shared" si="2"/>
        <v>#REF!</v>
      </c>
      <c r="AA31" s="79" t="e">
        <f t="shared" si="3"/>
        <v>#REF!</v>
      </c>
      <c r="AB31" s="78">
        <f t="shared" si="4"/>
        <v>50000</v>
      </c>
      <c r="AC31" s="111" t="e">
        <f t="shared" si="5"/>
        <v>#REF!</v>
      </c>
      <c r="AD31" s="112" t="e">
        <f t="shared" si="6"/>
        <v>#REF!</v>
      </c>
      <c r="AE31" s="113">
        <v>3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</row>
    <row r="32" spans="1:245" s="1" customFormat="1" ht="40.5" x14ac:dyDescent="0.25">
      <c r="A32" s="167">
        <v>4</v>
      </c>
      <c r="B32" s="173" t="s">
        <v>107</v>
      </c>
      <c r="C32" s="173" t="s">
        <v>38</v>
      </c>
      <c r="D32" s="14" t="s">
        <v>89</v>
      </c>
      <c r="E32" s="3">
        <v>550000</v>
      </c>
      <c r="F32" s="88" t="s">
        <v>23</v>
      </c>
      <c r="G32" s="89"/>
      <c r="H32" s="90" t="e">
        <f>1-#REF!</f>
        <v>#REF!</v>
      </c>
      <c r="I32" s="186" t="e">
        <f>1-PRODUCT(H32:H39)</f>
        <v>#REF!</v>
      </c>
      <c r="J32" s="186">
        <f>-0.0629*LN(3103)+0.7666</f>
        <v>0.26087615860619695</v>
      </c>
      <c r="K32" s="186">
        <v>0.17</v>
      </c>
      <c r="L32" s="186" t="e">
        <f>K32+(J32-K32)*(1-I32)</f>
        <v>#REF!</v>
      </c>
      <c r="M32" s="186" t="e">
        <f>J32-L32</f>
        <v>#REF!</v>
      </c>
      <c r="N32" s="195">
        <f>11866.2*1000</f>
        <v>11866200</v>
      </c>
      <c r="O32" s="195">
        <f>3.65*POWER(10,-4)*J32*N32*3103*0.1</f>
        <v>350607.09052828164</v>
      </c>
      <c r="P32" s="195" t="e">
        <f>3.65*POWER(10,-4)*L32*N32*3103*0.1</f>
        <v>#REF!</v>
      </c>
      <c r="Q32" s="195" t="e">
        <f>O32-P32</f>
        <v>#REF!</v>
      </c>
      <c r="R32" s="195">
        <f>SUM(E32:E39)</f>
        <v>1537500</v>
      </c>
      <c r="S32" s="198" t="e">
        <f>Q32*(POWER(1/1.06,1)+POWER(1/1.06,2)+POWER(1/1.06,3)+POWER(1/1.06,4)+POWER(1/1.06,5))-R32</f>
        <v>#REF!</v>
      </c>
      <c r="T32" s="91" t="e">
        <f>#REF!</f>
        <v>#REF!</v>
      </c>
      <c r="U32" s="92">
        <f t="shared" si="7"/>
        <v>0.26087615860619695</v>
      </c>
      <c r="V32" s="92">
        <f t="shared" si="8"/>
        <v>0.17</v>
      </c>
      <c r="W32" s="92" t="e">
        <f t="shared" si="0"/>
        <v>#REF!</v>
      </c>
      <c r="X32" s="93">
        <f t="shared" si="9"/>
        <v>11866200</v>
      </c>
      <c r="Y32" s="94">
        <f t="shared" si="1"/>
        <v>350607.09052828164</v>
      </c>
      <c r="Z32" s="94" t="e">
        <f t="shared" si="2"/>
        <v>#REF!</v>
      </c>
      <c r="AA32" s="94" t="e">
        <f t="shared" si="3"/>
        <v>#REF!</v>
      </c>
      <c r="AB32" s="93">
        <f t="shared" si="4"/>
        <v>550000</v>
      </c>
      <c r="AC32" s="114" t="e">
        <f t="shared" si="5"/>
        <v>#REF!</v>
      </c>
      <c r="AD32" s="115" t="e">
        <f t="shared" si="6"/>
        <v>#REF!</v>
      </c>
      <c r="AE32" s="116">
        <v>8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</row>
    <row r="33" spans="1:245" s="1" customFormat="1" ht="40.5" x14ac:dyDescent="0.25">
      <c r="A33" s="168"/>
      <c r="B33" s="174"/>
      <c r="C33" s="174"/>
      <c r="D33" s="13" t="s">
        <v>54</v>
      </c>
      <c r="E33" s="2">
        <v>200000</v>
      </c>
      <c r="F33" s="28" t="s">
        <v>17</v>
      </c>
      <c r="G33" s="29"/>
      <c r="H33" s="30" t="e">
        <f>1-#REF!</f>
        <v>#REF!</v>
      </c>
      <c r="I33" s="187"/>
      <c r="J33" s="187"/>
      <c r="K33" s="187"/>
      <c r="L33" s="187"/>
      <c r="M33" s="187"/>
      <c r="N33" s="196"/>
      <c r="O33" s="196"/>
      <c r="P33" s="196"/>
      <c r="Q33" s="196"/>
      <c r="R33" s="196"/>
      <c r="S33" s="199"/>
      <c r="T33" s="31" t="e">
        <f>#REF!</f>
        <v>#REF!</v>
      </c>
      <c r="U33" s="32">
        <f t="shared" si="7"/>
        <v>0.26087615860619695</v>
      </c>
      <c r="V33" s="32">
        <f t="shared" si="8"/>
        <v>0.17</v>
      </c>
      <c r="W33" s="32" t="e">
        <f t="shared" si="0"/>
        <v>#REF!</v>
      </c>
      <c r="X33" s="33">
        <f t="shared" si="9"/>
        <v>11866200</v>
      </c>
      <c r="Y33" s="34">
        <f t="shared" si="1"/>
        <v>350607.09052828164</v>
      </c>
      <c r="Z33" s="34" t="e">
        <f t="shared" si="2"/>
        <v>#REF!</v>
      </c>
      <c r="AA33" s="34" t="e">
        <f t="shared" si="3"/>
        <v>#REF!</v>
      </c>
      <c r="AB33" s="33">
        <f t="shared" si="4"/>
        <v>200000</v>
      </c>
      <c r="AC33" s="43" t="e">
        <f t="shared" si="5"/>
        <v>#REF!</v>
      </c>
      <c r="AD33" s="44" t="e">
        <f t="shared" si="6"/>
        <v>#REF!</v>
      </c>
      <c r="AE33" s="67">
        <v>7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</row>
    <row r="34" spans="1:245" s="1" customFormat="1" ht="40.5" x14ac:dyDescent="0.25">
      <c r="A34" s="168"/>
      <c r="B34" s="174"/>
      <c r="C34" s="174"/>
      <c r="D34" s="13" t="s">
        <v>44</v>
      </c>
      <c r="E34" s="2">
        <v>30000</v>
      </c>
      <c r="F34" s="28" t="s">
        <v>14</v>
      </c>
      <c r="G34" s="29"/>
      <c r="H34" s="30" t="e">
        <f>1-#REF!</f>
        <v>#REF!</v>
      </c>
      <c r="I34" s="187"/>
      <c r="J34" s="187"/>
      <c r="K34" s="187"/>
      <c r="L34" s="187"/>
      <c r="M34" s="187"/>
      <c r="N34" s="196"/>
      <c r="O34" s="196"/>
      <c r="P34" s="196"/>
      <c r="Q34" s="196"/>
      <c r="R34" s="196"/>
      <c r="S34" s="199"/>
      <c r="T34" s="31" t="e">
        <f>#REF!</f>
        <v>#REF!</v>
      </c>
      <c r="U34" s="32">
        <f t="shared" si="7"/>
        <v>0.26087615860619695</v>
      </c>
      <c r="V34" s="32">
        <f t="shared" si="8"/>
        <v>0.17</v>
      </c>
      <c r="W34" s="32" t="e">
        <f t="shared" si="0"/>
        <v>#REF!</v>
      </c>
      <c r="X34" s="33">
        <f t="shared" si="9"/>
        <v>11866200</v>
      </c>
      <c r="Y34" s="34">
        <f t="shared" si="1"/>
        <v>350607.09052828164</v>
      </c>
      <c r="Z34" s="34" t="e">
        <f t="shared" si="2"/>
        <v>#REF!</v>
      </c>
      <c r="AA34" s="34" t="e">
        <f t="shared" si="3"/>
        <v>#REF!</v>
      </c>
      <c r="AB34" s="33">
        <f t="shared" si="4"/>
        <v>30000</v>
      </c>
      <c r="AC34" s="43" t="e">
        <f t="shared" si="5"/>
        <v>#REF!</v>
      </c>
      <c r="AD34" s="44" t="e">
        <f t="shared" si="6"/>
        <v>#REF!</v>
      </c>
      <c r="AE34" s="67">
        <v>1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</row>
    <row r="35" spans="1:245" s="1" customFormat="1" ht="40.5" x14ac:dyDescent="0.25">
      <c r="A35" s="168"/>
      <c r="B35" s="174"/>
      <c r="C35" s="174"/>
      <c r="D35" s="13" t="s">
        <v>77</v>
      </c>
      <c r="E35" s="2">
        <f>1700*25</f>
        <v>42500</v>
      </c>
      <c r="F35" s="28" t="s">
        <v>8</v>
      </c>
      <c r="G35" s="29"/>
      <c r="H35" s="30" t="e">
        <f>1-#REF!</f>
        <v>#REF!</v>
      </c>
      <c r="I35" s="187"/>
      <c r="J35" s="187"/>
      <c r="K35" s="187"/>
      <c r="L35" s="187"/>
      <c r="M35" s="187"/>
      <c r="N35" s="196"/>
      <c r="O35" s="196"/>
      <c r="P35" s="196"/>
      <c r="Q35" s="196"/>
      <c r="R35" s="196"/>
      <c r="S35" s="199"/>
      <c r="T35" s="31" t="e">
        <f>#REF!</f>
        <v>#REF!</v>
      </c>
      <c r="U35" s="32">
        <f t="shared" si="7"/>
        <v>0.26087615860619695</v>
      </c>
      <c r="V35" s="32">
        <f t="shared" si="8"/>
        <v>0.17</v>
      </c>
      <c r="W35" s="32" t="e">
        <f t="shared" si="0"/>
        <v>#REF!</v>
      </c>
      <c r="X35" s="33">
        <f t="shared" si="9"/>
        <v>11866200</v>
      </c>
      <c r="Y35" s="34">
        <f t="shared" si="1"/>
        <v>350607.09052828164</v>
      </c>
      <c r="Z35" s="34" t="e">
        <f t="shared" si="2"/>
        <v>#REF!</v>
      </c>
      <c r="AA35" s="34" t="e">
        <f t="shared" si="3"/>
        <v>#REF!</v>
      </c>
      <c r="AB35" s="33">
        <f t="shared" si="4"/>
        <v>42500</v>
      </c>
      <c r="AC35" s="43" t="e">
        <f t="shared" si="5"/>
        <v>#REF!</v>
      </c>
      <c r="AD35" s="44" t="e">
        <f t="shared" si="6"/>
        <v>#REF!</v>
      </c>
      <c r="AE35" s="67">
        <v>4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</row>
    <row r="36" spans="1:245" s="1" customFormat="1" ht="20.25" x14ac:dyDescent="0.25">
      <c r="A36" s="168"/>
      <c r="B36" s="174"/>
      <c r="C36" s="174"/>
      <c r="D36" s="12" t="s">
        <v>49</v>
      </c>
      <c r="E36" s="2">
        <v>220000</v>
      </c>
      <c r="F36" s="28" t="s">
        <v>10</v>
      </c>
      <c r="G36" s="29"/>
      <c r="H36" s="30" t="e">
        <f>1-#REF!</f>
        <v>#REF!</v>
      </c>
      <c r="I36" s="187"/>
      <c r="J36" s="187"/>
      <c r="K36" s="187"/>
      <c r="L36" s="187"/>
      <c r="M36" s="187"/>
      <c r="N36" s="196"/>
      <c r="O36" s="196"/>
      <c r="P36" s="196"/>
      <c r="Q36" s="196"/>
      <c r="R36" s="196"/>
      <c r="S36" s="199"/>
      <c r="T36" s="31" t="e">
        <f>#REF!</f>
        <v>#REF!</v>
      </c>
      <c r="U36" s="32">
        <f t="shared" si="7"/>
        <v>0.26087615860619695</v>
      </c>
      <c r="V36" s="32">
        <f t="shared" si="8"/>
        <v>0.17</v>
      </c>
      <c r="W36" s="32" t="e">
        <f t="shared" si="0"/>
        <v>#REF!</v>
      </c>
      <c r="X36" s="33">
        <f t="shared" si="9"/>
        <v>11866200</v>
      </c>
      <c r="Y36" s="34">
        <f t="shared" si="1"/>
        <v>350607.09052828164</v>
      </c>
      <c r="Z36" s="34" t="e">
        <f t="shared" si="2"/>
        <v>#REF!</v>
      </c>
      <c r="AA36" s="34" t="e">
        <f t="shared" si="3"/>
        <v>#REF!</v>
      </c>
      <c r="AB36" s="33">
        <f t="shared" si="4"/>
        <v>220000</v>
      </c>
      <c r="AC36" s="43" t="e">
        <f t="shared" si="5"/>
        <v>#REF!</v>
      </c>
      <c r="AD36" s="44" t="e">
        <f t="shared" si="6"/>
        <v>#REF!</v>
      </c>
      <c r="AE36" s="67">
        <v>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</row>
    <row r="37" spans="1:245" s="1" customFormat="1" ht="40.5" x14ac:dyDescent="0.25">
      <c r="A37" s="168"/>
      <c r="B37" s="174"/>
      <c r="C37" s="174"/>
      <c r="D37" s="12" t="s">
        <v>75</v>
      </c>
      <c r="E37" s="2">
        <v>400000</v>
      </c>
      <c r="F37" s="28" t="s">
        <v>13</v>
      </c>
      <c r="G37" s="29"/>
      <c r="H37" s="30" t="e">
        <f>1-#REF!</f>
        <v>#REF!</v>
      </c>
      <c r="I37" s="187"/>
      <c r="J37" s="187"/>
      <c r="K37" s="187"/>
      <c r="L37" s="187"/>
      <c r="M37" s="187"/>
      <c r="N37" s="196"/>
      <c r="O37" s="196"/>
      <c r="P37" s="196"/>
      <c r="Q37" s="196"/>
      <c r="R37" s="196"/>
      <c r="S37" s="199"/>
      <c r="T37" s="31" t="e">
        <f>#REF!</f>
        <v>#REF!</v>
      </c>
      <c r="U37" s="32">
        <f t="shared" si="7"/>
        <v>0.26087615860619695</v>
      </c>
      <c r="V37" s="32">
        <f t="shared" si="8"/>
        <v>0.17</v>
      </c>
      <c r="W37" s="32" t="e">
        <f t="shared" si="0"/>
        <v>#REF!</v>
      </c>
      <c r="X37" s="33">
        <f t="shared" si="9"/>
        <v>11866200</v>
      </c>
      <c r="Y37" s="34">
        <f t="shared" si="1"/>
        <v>350607.09052828164</v>
      </c>
      <c r="Z37" s="34" t="e">
        <f t="shared" si="2"/>
        <v>#REF!</v>
      </c>
      <c r="AA37" s="34" t="e">
        <f t="shared" si="3"/>
        <v>#REF!</v>
      </c>
      <c r="AB37" s="33">
        <f t="shared" si="4"/>
        <v>400000</v>
      </c>
      <c r="AC37" s="43" t="e">
        <f t="shared" si="5"/>
        <v>#REF!</v>
      </c>
      <c r="AD37" s="44" t="e">
        <f t="shared" si="6"/>
        <v>#REF!</v>
      </c>
      <c r="AE37" s="67">
        <v>5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</row>
    <row r="38" spans="1:245" s="1" customFormat="1" ht="75" x14ac:dyDescent="0.25">
      <c r="A38" s="168"/>
      <c r="B38" s="174"/>
      <c r="C38" s="174"/>
      <c r="D38" s="21" t="s">
        <v>57</v>
      </c>
      <c r="E38" s="2">
        <v>45000</v>
      </c>
      <c r="F38" s="28" t="s">
        <v>22</v>
      </c>
      <c r="G38" s="37" t="s">
        <v>93</v>
      </c>
      <c r="H38" s="30" t="e">
        <f>1-#REF!</f>
        <v>#REF!</v>
      </c>
      <c r="I38" s="187"/>
      <c r="J38" s="187"/>
      <c r="K38" s="187"/>
      <c r="L38" s="187"/>
      <c r="M38" s="187"/>
      <c r="N38" s="196"/>
      <c r="O38" s="196"/>
      <c r="P38" s="196"/>
      <c r="Q38" s="196"/>
      <c r="R38" s="196"/>
      <c r="S38" s="199"/>
      <c r="T38" s="31" t="e">
        <f>#REF!</f>
        <v>#REF!</v>
      </c>
      <c r="U38" s="32">
        <f t="shared" si="7"/>
        <v>0.26087615860619695</v>
      </c>
      <c r="V38" s="32">
        <f t="shared" si="8"/>
        <v>0.17</v>
      </c>
      <c r="W38" s="32" t="e">
        <f t="shared" si="0"/>
        <v>#REF!</v>
      </c>
      <c r="X38" s="33">
        <f t="shared" si="9"/>
        <v>11866200</v>
      </c>
      <c r="Y38" s="34">
        <f t="shared" si="1"/>
        <v>350607.09052828164</v>
      </c>
      <c r="Z38" s="34" t="e">
        <f t="shared" si="2"/>
        <v>#REF!</v>
      </c>
      <c r="AA38" s="34" t="e">
        <f t="shared" si="3"/>
        <v>#REF!</v>
      </c>
      <c r="AB38" s="33">
        <f t="shared" si="4"/>
        <v>45000</v>
      </c>
      <c r="AC38" s="43" t="e">
        <f t="shared" si="5"/>
        <v>#REF!</v>
      </c>
      <c r="AD38" s="44" t="e">
        <f t="shared" si="6"/>
        <v>#REF!</v>
      </c>
      <c r="AE38" s="67"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</row>
    <row r="39" spans="1:245" s="1" customFormat="1" ht="44.45" customHeight="1" thickBot="1" x14ac:dyDescent="0.3">
      <c r="A39" s="169"/>
      <c r="B39" s="175"/>
      <c r="C39" s="175"/>
      <c r="D39" s="16" t="s">
        <v>66</v>
      </c>
      <c r="E39" s="4">
        <v>50000</v>
      </c>
      <c r="F39" s="98" t="s">
        <v>7</v>
      </c>
      <c r="G39" s="74"/>
      <c r="H39" s="75" t="e">
        <f>1-#REF!</f>
        <v>#REF!</v>
      </c>
      <c r="I39" s="188"/>
      <c r="J39" s="188"/>
      <c r="K39" s="188"/>
      <c r="L39" s="188"/>
      <c r="M39" s="188"/>
      <c r="N39" s="197"/>
      <c r="O39" s="197"/>
      <c r="P39" s="197"/>
      <c r="Q39" s="197"/>
      <c r="R39" s="197"/>
      <c r="S39" s="200"/>
      <c r="T39" s="76" t="e">
        <f>#REF!</f>
        <v>#REF!</v>
      </c>
      <c r="U39" s="77">
        <f t="shared" si="7"/>
        <v>0.26087615860619695</v>
      </c>
      <c r="V39" s="77">
        <f t="shared" si="8"/>
        <v>0.17</v>
      </c>
      <c r="W39" s="77" t="e">
        <f t="shared" si="0"/>
        <v>#REF!</v>
      </c>
      <c r="X39" s="78">
        <f t="shared" si="9"/>
        <v>11866200</v>
      </c>
      <c r="Y39" s="79">
        <f t="shared" si="1"/>
        <v>350607.09052828164</v>
      </c>
      <c r="Z39" s="79" t="e">
        <f t="shared" si="2"/>
        <v>#REF!</v>
      </c>
      <c r="AA39" s="79" t="e">
        <f t="shared" si="3"/>
        <v>#REF!</v>
      </c>
      <c r="AB39" s="78">
        <f t="shared" si="4"/>
        <v>50000</v>
      </c>
      <c r="AC39" s="117" t="e">
        <f t="shared" si="5"/>
        <v>#REF!</v>
      </c>
      <c r="AD39" s="118" t="e">
        <f t="shared" si="6"/>
        <v>#REF!</v>
      </c>
      <c r="AE39" s="119">
        <v>2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</row>
    <row r="40" spans="1:245" s="1" customFormat="1" ht="44.45" customHeight="1" x14ac:dyDescent="0.25">
      <c r="A40" s="167">
        <v>5</v>
      </c>
      <c r="B40" s="173" t="s">
        <v>108</v>
      </c>
      <c r="C40" s="173" t="s">
        <v>38</v>
      </c>
      <c r="D40" s="14" t="s">
        <v>46</v>
      </c>
      <c r="E40" s="3">
        <v>2100000</v>
      </c>
      <c r="F40" s="88" t="s">
        <v>20</v>
      </c>
      <c r="G40" s="89"/>
      <c r="H40" s="90"/>
      <c r="I40" s="90"/>
      <c r="J40" s="90"/>
      <c r="K40" s="90"/>
      <c r="L40" s="90"/>
      <c r="M40" s="90"/>
      <c r="N40" s="120"/>
      <c r="O40" s="120"/>
      <c r="P40" s="120"/>
      <c r="Q40" s="120"/>
      <c r="R40" s="120"/>
      <c r="S40" s="121"/>
      <c r="T40" s="122" t="e">
        <f>#REF!</f>
        <v>#REF!</v>
      </c>
      <c r="U40" s="123">
        <f>POWER(10,-10)*10861-7*POWER(10,-6)*10861+0.3676</f>
        <v>0.29157408610000002</v>
      </c>
      <c r="V40" s="123">
        <f>V39</f>
        <v>0.17</v>
      </c>
      <c r="W40" s="123" t="e">
        <f t="shared" si="0"/>
        <v>#REF!</v>
      </c>
      <c r="X40" s="124">
        <f>X39</f>
        <v>11866200</v>
      </c>
      <c r="Y40" s="125">
        <f>3.65*POWER(10,-4)*U40*X40*10861*0.1</f>
        <v>1371586.6998033435</v>
      </c>
      <c r="Z40" s="125" t="e">
        <f>3.65*POWER(10,-4)*W40*X40*10861*0.1</f>
        <v>#REF!</v>
      </c>
      <c r="AA40" s="125" t="e">
        <f t="shared" si="3"/>
        <v>#REF!</v>
      </c>
      <c r="AB40" s="124">
        <f>E40</f>
        <v>2100000</v>
      </c>
      <c r="AC40" s="125" t="e">
        <f t="shared" si="5"/>
        <v>#REF!</v>
      </c>
      <c r="AD40" s="123" t="e">
        <f t="shared" si="6"/>
        <v>#REF!</v>
      </c>
      <c r="AE40" s="126">
        <v>8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</row>
    <row r="41" spans="1:245" s="1" customFormat="1" ht="44.45" customHeight="1" x14ac:dyDescent="0.25">
      <c r="A41" s="168"/>
      <c r="B41" s="174"/>
      <c r="C41" s="174"/>
      <c r="D41" s="13" t="s">
        <v>90</v>
      </c>
      <c r="E41" s="2">
        <v>60000000</v>
      </c>
      <c r="F41" s="28" t="s">
        <v>33</v>
      </c>
      <c r="G41" s="29"/>
      <c r="H41" s="30"/>
      <c r="I41" s="30"/>
      <c r="J41" s="30"/>
      <c r="K41" s="30"/>
      <c r="L41" s="30"/>
      <c r="M41" s="30"/>
      <c r="N41" s="45"/>
      <c r="O41" s="45"/>
      <c r="P41" s="45"/>
      <c r="Q41" s="45"/>
      <c r="R41" s="45"/>
      <c r="S41" s="46"/>
      <c r="T41" s="47" t="e">
        <f>#REF!</f>
        <v>#REF!</v>
      </c>
      <c r="U41" s="48">
        <f>U40</f>
        <v>0.29157408610000002</v>
      </c>
      <c r="V41" s="48">
        <f t="shared" ref="V41:V49" si="10">V40</f>
        <v>0.17</v>
      </c>
      <c r="W41" s="48" t="e">
        <f t="shared" si="0"/>
        <v>#REF!</v>
      </c>
      <c r="X41" s="49">
        <f>X40</f>
        <v>11866200</v>
      </c>
      <c r="Y41" s="50">
        <f t="shared" ref="Y41:Y49" si="11">3.65*POWER(10,-4)*U41*X41*10861*0.1</f>
        <v>1371586.6998033435</v>
      </c>
      <c r="Z41" s="50" t="e">
        <f t="shared" ref="Z41:Z49" si="12">3.65*POWER(10,-4)*W41*X41*10861*0.1</f>
        <v>#REF!</v>
      </c>
      <c r="AA41" s="50" t="e">
        <f t="shared" si="3"/>
        <v>#REF!</v>
      </c>
      <c r="AB41" s="49">
        <f t="shared" ref="AB41:AB49" si="13">E41</f>
        <v>60000000</v>
      </c>
      <c r="AC41" s="50" t="e">
        <f t="shared" ref="AC41:AC49" si="14">AA41*(POWER(1/1.06,1)+POWER(1/1.06,2)+POWER(1/1.06,3)+POWER(1/1.06,4)+POWER(1/1.06,5))-AB41</f>
        <v>#REF!</v>
      </c>
      <c r="AD41" s="48" t="e">
        <f t="shared" ref="AD41:AD49" si="15">1+AC41/AB41</f>
        <v>#REF!</v>
      </c>
      <c r="AE41" s="68">
        <v>9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</row>
    <row r="42" spans="1:245" s="1" customFormat="1" ht="84.6" customHeight="1" x14ac:dyDescent="0.25">
      <c r="A42" s="168"/>
      <c r="B42" s="174"/>
      <c r="C42" s="174"/>
      <c r="D42" s="13" t="s">
        <v>74</v>
      </c>
      <c r="E42" s="2">
        <v>2500000</v>
      </c>
      <c r="F42" s="28" t="s">
        <v>12</v>
      </c>
      <c r="G42" s="29"/>
      <c r="H42" s="30"/>
      <c r="I42" s="30"/>
      <c r="J42" s="30"/>
      <c r="K42" s="30"/>
      <c r="L42" s="30"/>
      <c r="M42" s="30"/>
      <c r="N42" s="45"/>
      <c r="O42" s="45"/>
      <c r="P42" s="45"/>
      <c r="Q42" s="45"/>
      <c r="R42" s="45"/>
      <c r="S42" s="46"/>
      <c r="T42" s="47" t="e">
        <f>#REF!</f>
        <v>#REF!</v>
      </c>
      <c r="U42" s="48">
        <f t="shared" ref="U42:U49" si="16">U41</f>
        <v>0.29157408610000002</v>
      </c>
      <c r="V42" s="48">
        <f t="shared" si="10"/>
        <v>0.17</v>
      </c>
      <c r="W42" s="48" t="e">
        <f t="shared" si="0"/>
        <v>#REF!</v>
      </c>
      <c r="X42" s="49">
        <f t="shared" ref="X42:X49" si="17">X41</f>
        <v>11866200</v>
      </c>
      <c r="Y42" s="50">
        <f t="shared" si="11"/>
        <v>1371586.6998033435</v>
      </c>
      <c r="Z42" s="50" t="e">
        <f t="shared" si="12"/>
        <v>#REF!</v>
      </c>
      <c r="AA42" s="50" t="e">
        <f t="shared" si="3"/>
        <v>#REF!</v>
      </c>
      <c r="AB42" s="49">
        <f t="shared" si="13"/>
        <v>2500000</v>
      </c>
      <c r="AC42" s="50" t="e">
        <f t="shared" si="14"/>
        <v>#REF!</v>
      </c>
      <c r="AD42" s="48" t="e">
        <f t="shared" si="15"/>
        <v>#REF!</v>
      </c>
      <c r="AE42" s="68">
        <v>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</row>
    <row r="43" spans="1:245" s="1" customFormat="1" ht="44.45" customHeight="1" x14ac:dyDescent="0.25">
      <c r="A43" s="168"/>
      <c r="B43" s="174"/>
      <c r="C43" s="174"/>
      <c r="D43" s="13" t="s">
        <v>44</v>
      </c>
      <c r="E43" s="2">
        <v>30000</v>
      </c>
      <c r="F43" s="28" t="s">
        <v>14</v>
      </c>
      <c r="G43" s="29"/>
      <c r="H43" s="30"/>
      <c r="I43" s="30"/>
      <c r="J43" s="30"/>
      <c r="K43" s="30"/>
      <c r="L43" s="30"/>
      <c r="M43" s="30"/>
      <c r="N43" s="45"/>
      <c r="O43" s="45"/>
      <c r="P43" s="45"/>
      <c r="Q43" s="45"/>
      <c r="R43" s="45"/>
      <c r="S43" s="46"/>
      <c r="T43" s="47" t="e">
        <f>#REF!</f>
        <v>#REF!</v>
      </c>
      <c r="U43" s="48">
        <f t="shared" si="16"/>
        <v>0.29157408610000002</v>
      </c>
      <c r="V43" s="48">
        <f t="shared" si="10"/>
        <v>0.17</v>
      </c>
      <c r="W43" s="48" t="e">
        <f t="shared" si="0"/>
        <v>#REF!</v>
      </c>
      <c r="X43" s="49">
        <f t="shared" si="17"/>
        <v>11866200</v>
      </c>
      <c r="Y43" s="50">
        <f t="shared" si="11"/>
        <v>1371586.6998033435</v>
      </c>
      <c r="Z43" s="50" t="e">
        <f t="shared" si="12"/>
        <v>#REF!</v>
      </c>
      <c r="AA43" s="50" t="e">
        <f t="shared" si="3"/>
        <v>#REF!</v>
      </c>
      <c r="AB43" s="49">
        <f t="shared" si="13"/>
        <v>30000</v>
      </c>
      <c r="AC43" s="50" t="e">
        <f t="shared" si="14"/>
        <v>#REF!</v>
      </c>
      <c r="AD43" s="48" t="e">
        <f t="shared" si="15"/>
        <v>#REF!</v>
      </c>
      <c r="AE43" s="68">
        <v>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</row>
    <row r="44" spans="1:245" s="1" customFormat="1" ht="44.45" customHeight="1" x14ac:dyDescent="0.25">
      <c r="A44" s="168"/>
      <c r="B44" s="174"/>
      <c r="C44" s="174"/>
      <c r="D44" s="13" t="s">
        <v>83</v>
      </c>
      <c r="E44" s="2">
        <v>600000</v>
      </c>
      <c r="F44" s="28" t="s">
        <v>24</v>
      </c>
      <c r="G44" s="29"/>
      <c r="H44" s="30"/>
      <c r="I44" s="30"/>
      <c r="J44" s="30"/>
      <c r="K44" s="30"/>
      <c r="L44" s="30"/>
      <c r="M44" s="30"/>
      <c r="N44" s="45"/>
      <c r="O44" s="45"/>
      <c r="P44" s="45"/>
      <c r="Q44" s="45"/>
      <c r="R44" s="45"/>
      <c r="S44" s="46"/>
      <c r="T44" s="47" t="e">
        <f>#REF!</f>
        <v>#REF!</v>
      </c>
      <c r="U44" s="48">
        <f t="shared" si="16"/>
        <v>0.29157408610000002</v>
      </c>
      <c r="V44" s="48">
        <f t="shared" si="10"/>
        <v>0.17</v>
      </c>
      <c r="W44" s="48" t="e">
        <f t="shared" si="0"/>
        <v>#REF!</v>
      </c>
      <c r="X44" s="49">
        <f t="shared" si="17"/>
        <v>11866200</v>
      </c>
      <c r="Y44" s="50">
        <f t="shared" si="11"/>
        <v>1371586.6998033435</v>
      </c>
      <c r="Z44" s="50" t="e">
        <f t="shared" si="12"/>
        <v>#REF!</v>
      </c>
      <c r="AA44" s="50" t="e">
        <f t="shared" si="3"/>
        <v>#REF!</v>
      </c>
      <c r="AB44" s="49">
        <f t="shared" si="13"/>
        <v>600000</v>
      </c>
      <c r="AC44" s="50" t="e">
        <f t="shared" si="14"/>
        <v>#REF!</v>
      </c>
      <c r="AD44" s="48" t="e">
        <f t="shared" si="15"/>
        <v>#REF!</v>
      </c>
      <c r="AE44" s="68">
        <v>7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</row>
    <row r="45" spans="1:245" s="1" customFormat="1" ht="44.45" hidden="1" customHeight="1" thickBot="1" x14ac:dyDescent="0.3">
      <c r="A45" s="168"/>
      <c r="B45" s="174"/>
      <c r="C45" s="174"/>
      <c r="D45" s="21" t="s">
        <v>59</v>
      </c>
      <c r="E45" s="2" t="s">
        <v>18</v>
      </c>
      <c r="F45" s="28"/>
      <c r="G45" s="29"/>
      <c r="H45" s="30"/>
      <c r="I45" s="30"/>
      <c r="J45" s="30"/>
      <c r="K45" s="30"/>
      <c r="L45" s="30"/>
      <c r="M45" s="30"/>
      <c r="N45" s="45"/>
      <c r="O45" s="45"/>
      <c r="P45" s="45"/>
      <c r="Q45" s="45"/>
      <c r="R45" s="45"/>
      <c r="S45" s="46"/>
      <c r="T45" s="47" t="e">
        <f>#REF!</f>
        <v>#REF!</v>
      </c>
      <c r="U45" s="48">
        <f t="shared" si="16"/>
        <v>0.29157408610000002</v>
      </c>
      <c r="V45" s="48">
        <f t="shared" si="10"/>
        <v>0.17</v>
      </c>
      <c r="W45" s="48" t="e">
        <f t="shared" si="0"/>
        <v>#REF!</v>
      </c>
      <c r="X45" s="49">
        <f t="shared" si="17"/>
        <v>11866200</v>
      </c>
      <c r="Y45" s="50">
        <f t="shared" si="11"/>
        <v>1371586.6998033435</v>
      </c>
      <c r="Z45" s="50" t="e">
        <f t="shared" si="12"/>
        <v>#REF!</v>
      </c>
      <c r="AA45" s="50" t="e">
        <f t="shared" si="3"/>
        <v>#REF!</v>
      </c>
      <c r="AB45" s="49" t="str">
        <f t="shared" si="13"/>
        <v>концессионное соглашение</v>
      </c>
      <c r="AC45" s="50" t="e">
        <f t="shared" si="14"/>
        <v>#REF!</v>
      </c>
      <c r="AD45" s="48" t="e">
        <f t="shared" si="15"/>
        <v>#REF!</v>
      </c>
      <c r="AE45" s="68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</row>
    <row r="46" spans="1:245" s="1" customFormat="1" ht="44.45" customHeight="1" x14ac:dyDescent="0.25">
      <c r="A46" s="168"/>
      <c r="B46" s="174"/>
      <c r="C46" s="174"/>
      <c r="D46" s="12" t="s">
        <v>49</v>
      </c>
      <c r="E46" s="2">
        <v>220000</v>
      </c>
      <c r="F46" s="28" t="s">
        <v>10</v>
      </c>
      <c r="G46" s="29"/>
      <c r="H46" s="30"/>
      <c r="I46" s="30"/>
      <c r="J46" s="30"/>
      <c r="K46" s="30"/>
      <c r="L46" s="30"/>
      <c r="M46" s="30"/>
      <c r="N46" s="45"/>
      <c r="O46" s="45"/>
      <c r="P46" s="45"/>
      <c r="Q46" s="45"/>
      <c r="R46" s="45"/>
      <c r="S46" s="46"/>
      <c r="T46" s="47" t="e">
        <f>#REF!</f>
        <v>#REF!</v>
      </c>
      <c r="U46" s="48">
        <f t="shared" si="16"/>
        <v>0.29157408610000002</v>
      </c>
      <c r="V46" s="48">
        <f t="shared" si="10"/>
        <v>0.17</v>
      </c>
      <c r="W46" s="48" t="e">
        <f t="shared" si="0"/>
        <v>#REF!</v>
      </c>
      <c r="X46" s="49">
        <f t="shared" si="17"/>
        <v>11866200</v>
      </c>
      <c r="Y46" s="50">
        <f t="shared" si="11"/>
        <v>1371586.6998033435</v>
      </c>
      <c r="Z46" s="50" t="e">
        <f t="shared" si="12"/>
        <v>#REF!</v>
      </c>
      <c r="AA46" s="50" t="e">
        <f t="shared" si="3"/>
        <v>#REF!</v>
      </c>
      <c r="AB46" s="49">
        <f t="shared" si="13"/>
        <v>220000</v>
      </c>
      <c r="AC46" s="50" t="e">
        <f t="shared" si="14"/>
        <v>#REF!</v>
      </c>
      <c r="AD46" s="48" t="e">
        <f t="shared" si="15"/>
        <v>#REF!</v>
      </c>
      <c r="AE46" s="68">
        <v>5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</row>
    <row r="47" spans="1:245" s="1" customFormat="1" ht="44.45" customHeight="1" x14ac:dyDescent="0.25">
      <c r="A47" s="168"/>
      <c r="B47" s="174"/>
      <c r="C47" s="174"/>
      <c r="D47" s="12" t="s">
        <v>51</v>
      </c>
      <c r="E47" s="2">
        <v>550000</v>
      </c>
      <c r="F47" s="28" t="s">
        <v>6</v>
      </c>
      <c r="G47" s="29"/>
      <c r="H47" s="30"/>
      <c r="I47" s="30"/>
      <c r="J47" s="30"/>
      <c r="K47" s="30"/>
      <c r="L47" s="30"/>
      <c r="M47" s="30"/>
      <c r="N47" s="45"/>
      <c r="O47" s="45"/>
      <c r="P47" s="45"/>
      <c r="Q47" s="45"/>
      <c r="R47" s="45"/>
      <c r="S47" s="46"/>
      <c r="T47" s="47" t="e">
        <f>#REF!</f>
        <v>#REF!</v>
      </c>
      <c r="U47" s="48">
        <f t="shared" si="16"/>
        <v>0.29157408610000002</v>
      </c>
      <c r="V47" s="48">
        <f t="shared" si="10"/>
        <v>0.17</v>
      </c>
      <c r="W47" s="48" t="e">
        <f t="shared" si="0"/>
        <v>#REF!</v>
      </c>
      <c r="X47" s="49">
        <f t="shared" si="17"/>
        <v>11866200</v>
      </c>
      <c r="Y47" s="50">
        <f t="shared" si="11"/>
        <v>1371586.6998033435</v>
      </c>
      <c r="Z47" s="50" t="e">
        <f t="shared" si="12"/>
        <v>#REF!</v>
      </c>
      <c r="AA47" s="50" t="e">
        <f t="shared" si="3"/>
        <v>#REF!</v>
      </c>
      <c r="AB47" s="49">
        <f t="shared" si="13"/>
        <v>550000</v>
      </c>
      <c r="AC47" s="50" t="e">
        <f t="shared" si="14"/>
        <v>#REF!</v>
      </c>
      <c r="AD47" s="48" t="e">
        <f t="shared" si="15"/>
        <v>#REF!</v>
      </c>
      <c r="AE47" s="68">
        <v>4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</row>
    <row r="48" spans="1:245" s="1" customFormat="1" ht="44.45" customHeight="1" x14ac:dyDescent="0.25">
      <c r="A48" s="168"/>
      <c r="B48" s="174"/>
      <c r="C48" s="174"/>
      <c r="D48" s="21" t="s">
        <v>57</v>
      </c>
      <c r="E48" s="2">
        <v>45000</v>
      </c>
      <c r="F48" s="28" t="s">
        <v>22</v>
      </c>
      <c r="G48" s="29"/>
      <c r="H48" s="30"/>
      <c r="I48" s="30"/>
      <c r="J48" s="30"/>
      <c r="K48" s="30"/>
      <c r="L48" s="30"/>
      <c r="M48" s="30"/>
      <c r="N48" s="45"/>
      <c r="O48" s="45"/>
      <c r="P48" s="45"/>
      <c r="Q48" s="45"/>
      <c r="R48" s="45"/>
      <c r="S48" s="46"/>
      <c r="T48" s="47" t="e">
        <f>#REF!</f>
        <v>#REF!</v>
      </c>
      <c r="U48" s="48">
        <f t="shared" si="16"/>
        <v>0.29157408610000002</v>
      </c>
      <c r="V48" s="48">
        <f t="shared" si="10"/>
        <v>0.17</v>
      </c>
      <c r="W48" s="48" t="e">
        <f t="shared" si="0"/>
        <v>#REF!</v>
      </c>
      <c r="X48" s="49">
        <f t="shared" si="17"/>
        <v>11866200</v>
      </c>
      <c r="Y48" s="50">
        <f t="shared" si="11"/>
        <v>1371586.6998033435</v>
      </c>
      <c r="Z48" s="50" t="e">
        <f t="shared" si="12"/>
        <v>#REF!</v>
      </c>
      <c r="AA48" s="50" t="e">
        <f t="shared" si="3"/>
        <v>#REF!</v>
      </c>
      <c r="AB48" s="49">
        <f t="shared" si="13"/>
        <v>45000</v>
      </c>
      <c r="AC48" s="50" t="e">
        <f t="shared" si="14"/>
        <v>#REF!</v>
      </c>
      <c r="AD48" s="48" t="e">
        <f t="shared" si="15"/>
        <v>#REF!</v>
      </c>
      <c r="AE48" s="68">
        <v>3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</row>
    <row r="49" spans="1:245" s="1" customFormat="1" ht="44.45" customHeight="1" thickBot="1" x14ac:dyDescent="0.3">
      <c r="A49" s="169"/>
      <c r="B49" s="175"/>
      <c r="C49" s="175"/>
      <c r="D49" s="16" t="s">
        <v>66</v>
      </c>
      <c r="E49" s="4">
        <v>50000</v>
      </c>
      <c r="F49" s="98" t="s">
        <v>7</v>
      </c>
      <c r="G49" s="74"/>
      <c r="H49" s="75"/>
      <c r="I49" s="75"/>
      <c r="J49" s="75"/>
      <c r="K49" s="75"/>
      <c r="L49" s="75"/>
      <c r="M49" s="75"/>
      <c r="N49" s="127"/>
      <c r="O49" s="127"/>
      <c r="P49" s="127"/>
      <c r="Q49" s="127"/>
      <c r="R49" s="127"/>
      <c r="S49" s="128"/>
      <c r="T49" s="129" t="e">
        <f>#REF!</f>
        <v>#REF!</v>
      </c>
      <c r="U49" s="130">
        <f t="shared" si="16"/>
        <v>0.29157408610000002</v>
      </c>
      <c r="V49" s="130">
        <f t="shared" si="10"/>
        <v>0.17</v>
      </c>
      <c r="W49" s="130" t="e">
        <f t="shared" si="0"/>
        <v>#REF!</v>
      </c>
      <c r="X49" s="131">
        <f t="shared" si="17"/>
        <v>11866200</v>
      </c>
      <c r="Y49" s="132">
        <f t="shared" si="11"/>
        <v>1371586.6998033435</v>
      </c>
      <c r="Z49" s="132" t="e">
        <f t="shared" si="12"/>
        <v>#REF!</v>
      </c>
      <c r="AA49" s="132" t="e">
        <f t="shared" si="3"/>
        <v>#REF!</v>
      </c>
      <c r="AB49" s="131">
        <f t="shared" si="13"/>
        <v>50000</v>
      </c>
      <c r="AC49" s="132" t="e">
        <f t="shared" si="14"/>
        <v>#REF!</v>
      </c>
      <c r="AD49" s="130" t="e">
        <f t="shared" si="15"/>
        <v>#REF!</v>
      </c>
      <c r="AE49" s="133">
        <v>2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</row>
    <row r="50" spans="1:245" ht="105" x14ac:dyDescent="0.25">
      <c r="A50" s="167">
        <v>6</v>
      </c>
      <c r="B50" s="173" t="s">
        <v>109</v>
      </c>
      <c r="C50" s="173" t="s">
        <v>39</v>
      </c>
      <c r="D50" s="23" t="s">
        <v>60</v>
      </c>
      <c r="E50" s="3">
        <v>750000</v>
      </c>
      <c r="F50" s="134" t="s">
        <v>30</v>
      </c>
      <c r="G50" s="135" t="s">
        <v>97</v>
      </c>
      <c r="H50" s="90" t="e">
        <f>1-#REF!</f>
        <v>#REF!</v>
      </c>
      <c r="I50" s="186" t="e">
        <f>1-PRODUCT(H50:H53)</f>
        <v>#REF!</v>
      </c>
      <c r="J50" s="186">
        <f>-0.0629*LN(3103)+0.7666</f>
        <v>0.26087615860619695</v>
      </c>
      <c r="K50" s="186">
        <v>0.17</v>
      </c>
      <c r="L50" s="186" t="e">
        <f>K50+(J50-K50)*(1-I50)</f>
        <v>#REF!</v>
      </c>
      <c r="M50" s="186" t="e">
        <f>J50-L50</f>
        <v>#REF!</v>
      </c>
      <c r="N50" s="195">
        <f>11866.2*1000</f>
        <v>11866200</v>
      </c>
      <c r="O50" s="195">
        <f>3.65*POWER(10,-4)*J50*N50*3103*0.1</f>
        <v>350607.09052828164</v>
      </c>
      <c r="P50" s="195" t="e">
        <f>3.65*POWER(10,-4)*L50*N50*3103*0.1</f>
        <v>#REF!</v>
      </c>
      <c r="Q50" s="195" t="e">
        <f>O50-P50</f>
        <v>#REF!</v>
      </c>
      <c r="R50" s="195">
        <f>SUM(E50:E53)</f>
        <v>1795000</v>
      </c>
      <c r="S50" s="198" t="e">
        <f>Q50*(POWER(1/1.06,1)+POWER(1/1.06,2)+POWER(1/1.06,3)+POWER(1/1.06,4)+POWER(1/1.06,5))-R50</f>
        <v>#REF!</v>
      </c>
      <c r="T50" s="91" t="e">
        <f>#REF!</f>
        <v>#REF!</v>
      </c>
      <c r="U50" s="92">
        <f>U39</f>
        <v>0.26087615860619695</v>
      </c>
      <c r="V50" s="92">
        <f>V39</f>
        <v>0.17</v>
      </c>
      <c r="W50" s="92" t="e">
        <f t="shared" si="0"/>
        <v>#REF!</v>
      </c>
      <c r="X50" s="93">
        <f>X39</f>
        <v>11866200</v>
      </c>
      <c r="Y50" s="94">
        <f t="shared" si="1"/>
        <v>350607.09052828164</v>
      </c>
      <c r="Z50" s="94" t="e">
        <f t="shared" si="2"/>
        <v>#REF!</v>
      </c>
      <c r="AA50" s="94" t="e">
        <f t="shared" si="3"/>
        <v>#REF!</v>
      </c>
      <c r="AB50" s="93">
        <f t="shared" si="4"/>
        <v>750000</v>
      </c>
      <c r="AC50" s="136" t="e">
        <f t="shared" si="5"/>
        <v>#REF!</v>
      </c>
      <c r="AD50" s="137" t="e">
        <f t="shared" si="6"/>
        <v>#REF!</v>
      </c>
      <c r="AE50" s="138">
        <v>2</v>
      </c>
    </row>
    <row r="51" spans="1:245" ht="40.5" x14ac:dyDescent="0.25">
      <c r="A51" s="168"/>
      <c r="B51" s="174"/>
      <c r="C51" s="174"/>
      <c r="D51" s="12" t="s">
        <v>82</v>
      </c>
      <c r="E51" s="2">
        <v>500000</v>
      </c>
      <c r="F51" s="51"/>
      <c r="G51" s="29"/>
      <c r="H51" s="30" t="e">
        <f>1-#REF!</f>
        <v>#REF!</v>
      </c>
      <c r="I51" s="187"/>
      <c r="J51" s="187"/>
      <c r="K51" s="187"/>
      <c r="L51" s="187"/>
      <c r="M51" s="187"/>
      <c r="N51" s="196"/>
      <c r="O51" s="196"/>
      <c r="P51" s="196"/>
      <c r="Q51" s="196"/>
      <c r="R51" s="196"/>
      <c r="S51" s="199"/>
      <c r="T51" s="31" t="e">
        <f>#REF!</f>
        <v>#REF!</v>
      </c>
      <c r="U51" s="32">
        <f t="shared" si="7"/>
        <v>0.26087615860619695</v>
      </c>
      <c r="V51" s="32">
        <f t="shared" si="8"/>
        <v>0.17</v>
      </c>
      <c r="W51" s="32" t="e">
        <f t="shared" si="0"/>
        <v>#REF!</v>
      </c>
      <c r="X51" s="33">
        <f t="shared" si="9"/>
        <v>11866200</v>
      </c>
      <c r="Y51" s="34">
        <f t="shared" si="1"/>
        <v>350607.09052828164</v>
      </c>
      <c r="Z51" s="34" t="e">
        <f t="shared" si="2"/>
        <v>#REF!</v>
      </c>
      <c r="AA51" s="34" t="e">
        <f t="shared" si="3"/>
        <v>#REF!</v>
      </c>
      <c r="AB51" s="33">
        <f t="shared" si="4"/>
        <v>500000</v>
      </c>
      <c r="AC51" s="52" t="e">
        <f t="shared" si="5"/>
        <v>#REF!</v>
      </c>
      <c r="AD51" s="53" t="e">
        <f t="shared" si="6"/>
        <v>#REF!</v>
      </c>
      <c r="AE51" s="69">
        <v>4</v>
      </c>
    </row>
    <row r="52" spans="1:245" s="1" customFormat="1" ht="75" x14ac:dyDescent="0.25">
      <c r="A52" s="168"/>
      <c r="B52" s="174"/>
      <c r="C52" s="174"/>
      <c r="D52" s="21" t="s">
        <v>57</v>
      </c>
      <c r="E52" s="2">
        <v>45000</v>
      </c>
      <c r="F52" s="51" t="s">
        <v>22</v>
      </c>
      <c r="G52" s="37" t="s">
        <v>93</v>
      </c>
      <c r="H52" s="30" t="e">
        <f>1-#REF!</f>
        <v>#REF!</v>
      </c>
      <c r="I52" s="187"/>
      <c r="J52" s="187"/>
      <c r="K52" s="187"/>
      <c r="L52" s="187"/>
      <c r="M52" s="187"/>
      <c r="N52" s="196"/>
      <c r="O52" s="196"/>
      <c r="P52" s="196"/>
      <c r="Q52" s="196"/>
      <c r="R52" s="196"/>
      <c r="S52" s="199"/>
      <c r="T52" s="31" t="e">
        <f>#REF!</f>
        <v>#REF!</v>
      </c>
      <c r="U52" s="32">
        <f t="shared" si="7"/>
        <v>0.26087615860619695</v>
      </c>
      <c r="V52" s="32">
        <f t="shared" si="8"/>
        <v>0.17</v>
      </c>
      <c r="W52" s="32" t="e">
        <f t="shared" si="0"/>
        <v>#REF!</v>
      </c>
      <c r="X52" s="33">
        <f t="shared" si="9"/>
        <v>11866200</v>
      </c>
      <c r="Y52" s="34">
        <f t="shared" si="1"/>
        <v>350607.09052828164</v>
      </c>
      <c r="Z52" s="34" t="e">
        <f t="shared" si="2"/>
        <v>#REF!</v>
      </c>
      <c r="AA52" s="34" t="e">
        <f t="shared" si="3"/>
        <v>#REF!</v>
      </c>
      <c r="AB52" s="33">
        <f t="shared" si="4"/>
        <v>45000</v>
      </c>
      <c r="AC52" s="52" t="e">
        <f t="shared" si="5"/>
        <v>#REF!</v>
      </c>
      <c r="AD52" s="53" t="e">
        <f t="shared" si="6"/>
        <v>#REF!</v>
      </c>
      <c r="AE52" s="69">
        <v>1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</row>
    <row r="53" spans="1:245" s="1" customFormat="1" ht="75.75" thickBot="1" x14ac:dyDescent="0.3">
      <c r="A53" s="169"/>
      <c r="B53" s="175"/>
      <c r="C53" s="175"/>
      <c r="D53" s="22" t="s">
        <v>81</v>
      </c>
      <c r="E53" s="4">
        <v>500000</v>
      </c>
      <c r="F53" s="73" t="s">
        <v>10</v>
      </c>
      <c r="G53" s="139" t="s">
        <v>93</v>
      </c>
      <c r="H53" s="75" t="e">
        <f>1-#REF!</f>
        <v>#REF!</v>
      </c>
      <c r="I53" s="188"/>
      <c r="J53" s="188"/>
      <c r="K53" s="188"/>
      <c r="L53" s="188"/>
      <c r="M53" s="188"/>
      <c r="N53" s="197"/>
      <c r="O53" s="197"/>
      <c r="P53" s="197"/>
      <c r="Q53" s="197"/>
      <c r="R53" s="197"/>
      <c r="S53" s="200"/>
      <c r="T53" s="76" t="e">
        <f>#REF!</f>
        <v>#REF!</v>
      </c>
      <c r="U53" s="77">
        <f t="shared" si="7"/>
        <v>0.26087615860619695</v>
      </c>
      <c r="V53" s="77">
        <f t="shared" si="8"/>
        <v>0.17</v>
      </c>
      <c r="W53" s="77" t="e">
        <f t="shared" si="0"/>
        <v>#REF!</v>
      </c>
      <c r="X53" s="78">
        <f t="shared" si="9"/>
        <v>11866200</v>
      </c>
      <c r="Y53" s="79">
        <f t="shared" si="1"/>
        <v>350607.09052828164</v>
      </c>
      <c r="Z53" s="79" t="e">
        <f t="shared" si="2"/>
        <v>#REF!</v>
      </c>
      <c r="AA53" s="79" t="e">
        <f t="shared" si="3"/>
        <v>#REF!</v>
      </c>
      <c r="AB53" s="78">
        <f t="shared" si="4"/>
        <v>500000</v>
      </c>
      <c r="AC53" s="140" t="e">
        <f t="shared" si="5"/>
        <v>#REF!</v>
      </c>
      <c r="AD53" s="141" t="e">
        <f t="shared" si="6"/>
        <v>#REF!</v>
      </c>
      <c r="AE53" s="142">
        <v>3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</row>
    <row r="54" spans="1:245" ht="20.25" x14ac:dyDescent="0.25">
      <c r="A54" s="180">
        <v>7</v>
      </c>
      <c r="B54" s="183" t="s">
        <v>110</v>
      </c>
      <c r="C54" s="183" t="s">
        <v>25</v>
      </c>
      <c r="D54" s="15" t="s">
        <v>50</v>
      </c>
      <c r="E54" s="3">
        <f>450000*4</f>
        <v>1800000</v>
      </c>
      <c r="F54" s="134" t="s">
        <v>26</v>
      </c>
      <c r="G54" s="89"/>
      <c r="H54" s="90" t="e">
        <f>1-#REF!</f>
        <v>#REF!</v>
      </c>
      <c r="I54" s="186" t="e">
        <f>1-PRODUCT(H54:H58)</f>
        <v>#REF!</v>
      </c>
      <c r="J54" s="186">
        <f>-0.0629*LN(3103)+0.7666</f>
        <v>0.26087615860619695</v>
      </c>
      <c r="K54" s="186">
        <v>0.17</v>
      </c>
      <c r="L54" s="186" t="e">
        <f>K54+(J54-K54)*(1-I54)</f>
        <v>#REF!</v>
      </c>
      <c r="M54" s="186" t="e">
        <f>J54-L54</f>
        <v>#REF!</v>
      </c>
      <c r="N54" s="195">
        <f>11866.2*1000</f>
        <v>11866200</v>
      </c>
      <c r="O54" s="195">
        <f>3.65*POWER(10,-4)*J54*N54*3103*0.1</f>
        <v>350607.09052828164</v>
      </c>
      <c r="P54" s="195" t="e">
        <f>3.65*POWER(10,-4)*L54*N54*3103*0.1</f>
        <v>#REF!</v>
      </c>
      <c r="Q54" s="195" t="e">
        <f>O54-P54</f>
        <v>#REF!</v>
      </c>
      <c r="R54" s="195">
        <f>SUM(E54:E58)</f>
        <v>5765000</v>
      </c>
      <c r="S54" s="198" t="e">
        <f>Q54*(POWER(1/1.06,1)+POWER(1/1.06,2)+POWER(1/1.06,3)+POWER(1/1.06,4)+POWER(1/1.06,5))-R54</f>
        <v>#REF!</v>
      </c>
      <c r="T54" s="91" t="e">
        <f>#REF!</f>
        <v>#REF!</v>
      </c>
      <c r="U54" s="92">
        <f t="shared" si="7"/>
        <v>0.26087615860619695</v>
      </c>
      <c r="V54" s="92">
        <f t="shared" si="8"/>
        <v>0.17</v>
      </c>
      <c r="W54" s="92" t="e">
        <f t="shared" si="0"/>
        <v>#REF!</v>
      </c>
      <c r="X54" s="93">
        <f t="shared" si="9"/>
        <v>11866200</v>
      </c>
      <c r="Y54" s="94">
        <f t="shared" si="1"/>
        <v>350607.09052828164</v>
      </c>
      <c r="Z54" s="94" t="e">
        <f t="shared" si="2"/>
        <v>#REF!</v>
      </c>
      <c r="AA54" s="94" t="e">
        <f t="shared" si="3"/>
        <v>#REF!</v>
      </c>
      <c r="AB54" s="93">
        <f t="shared" si="4"/>
        <v>1800000</v>
      </c>
      <c r="AC54" s="143" t="e">
        <f t="shared" si="5"/>
        <v>#REF!</v>
      </c>
      <c r="AD54" s="144" t="e">
        <f t="shared" si="6"/>
        <v>#REF!</v>
      </c>
      <c r="AE54" s="145">
        <v>4</v>
      </c>
    </row>
    <row r="55" spans="1:245" ht="20.25" x14ac:dyDescent="0.25">
      <c r="A55" s="181"/>
      <c r="B55" s="184"/>
      <c r="C55" s="184"/>
      <c r="D55" s="13" t="s">
        <v>46</v>
      </c>
      <c r="E55" s="11">
        <v>3500000</v>
      </c>
      <c r="F55" s="56" t="s">
        <v>19</v>
      </c>
      <c r="G55" s="29"/>
      <c r="H55" s="30" t="e">
        <f>1-#REF!</f>
        <v>#REF!</v>
      </c>
      <c r="I55" s="187"/>
      <c r="J55" s="187"/>
      <c r="K55" s="187"/>
      <c r="L55" s="187"/>
      <c r="M55" s="187"/>
      <c r="N55" s="196"/>
      <c r="O55" s="196"/>
      <c r="P55" s="196"/>
      <c r="Q55" s="196"/>
      <c r="R55" s="196"/>
      <c r="S55" s="199"/>
      <c r="T55" s="31" t="e">
        <f>#REF!</f>
        <v>#REF!</v>
      </c>
      <c r="U55" s="32">
        <f t="shared" si="7"/>
        <v>0.26087615860619695</v>
      </c>
      <c r="V55" s="32">
        <f t="shared" si="8"/>
        <v>0.17</v>
      </c>
      <c r="W55" s="32" t="e">
        <f t="shared" si="0"/>
        <v>#REF!</v>
      </c>
      <c r="X55" s="33">
        <f t="shared" si="9"/>
        <v>11866200</v>
      </c>
      <c r="Y55" s="34">
        <f t="shared" si="1"/>
        <v>350607.09052828164</v>
      </c>
      <c r="Z55" s="34" t="e">
        <f t="shared" si="2"/>
        <v>#REF!</v>
      </c>
      <c r="AA55" s="34" t="e">
        <f t="shared" si="3"/>
        <v>#REF!</v>
      </c>
      <c r="AB55" s="33">
        <f t="shared" si="4"/>
        <v>3500000</v>
      </c>
      <c r="AC55" s="54" t="e">
        <f t="shared" si="5"/>
        <v>#REF!</v>
      </c>
      <c r="AD55" s="55" t="e">
        <f t="shared" si="6"/>
        <v>#REF!</v>
      </c>
      <c r="AE55" s="70">
        <v>5</v>
      </c>
    </row>
    <row r="56" spans="1:245" ht="60.75" x14ac:dyDescent="0.25">
      <c r="A56" s="181"/>
      <c r="B56" s="184"/>
      <c r="C56" s="184"/>
      <c r="D56" s="12" t="s">
        <v>84</v>
      </c>
      <c r="E56" s="11">
        <v>150000</v>
      </c>
      <c r="F56" s="56" t="s">
        <v>43</v>
      </c>
      <c r="G56" s="29"/>
      <c r="H56" s="30" t="e">
        <f>1-#REF!</f>
        <v>#REF!</v>
      </c>
      <c r="I56" s="187"/>
      <c r="J56" s="187"/>
      <c r="K56" s="187"/>
      <c r="L56" s="187"/>
      <c r="M56" s="187"/>
      <c r="N56" s="196"/>
      <c r="O56" s="196"/>
      <c r="P56" s="196"/>
      <c r="Q56" s="196"/>
      <c r="R56" s="196"/>
      <c r="S56" s="199"/>
      <c r="T56" s="31" t="e">
        <f>#REF!</f>
        <v>#REF!</v>
      </c>
      <c r="U56" s="32">
        <f t="shared" si="7"/>
        <v>0.26087615860619695</v>
      </c>
      <c r="V56" s="32">
        <f t="shared" si="8"/>
        <v>0.17</v>
      </c>
      <c r="W56" s="32" t="e">
        <f t="shared" si="0"/>
        <v>#REF!</v>
      </c>
      <c r="X56" s="33">
        <f t="shared" si="9"/>
        <v>11866200</v>
      </c>
      <c r="Y56" s="34">
        <f t="shared" si="1"/>
        <v>350607.09052828164</v>
      </c>
      <c r="Z56" s="34" t="e">
        <f t="shared" si="2"/>
        <v>#REF!</v>
      </c>
      <c r="AA56" s="34" t="e">
        <f t="shared" si="3"/>
        <v>#REF!</v>
      </c>
      <c r="AB56" s="33">
        <f t="shared" si="4"/>
        <v>150000</v>
      </c>
      <c r="AC56" s="54" t="e">
        <f t="shared" si="5"/>
        <v>#REF!</v>
      </c>
      <c r="AD56" s="55" t="e">
        <f t="shared" si="6"/>
        <v>#REF!</v>
      </c>
      <c r="AE56" s="70">
        <v>2</v>
      </c>
    </row>
    <row r="57" spans="1:245" ht="40.5" x14ac:dyDescent="0.25">
      <c r="A57" s="181"/>
      <c r="B57" s="184"/>
      <c r="C57" s="184"/>
      <c r="D57" s="13" t="s">
        <v>44</v>
      </c>
      <c r="E57" s="2">
        <v>15000</v>
      </c>
      <c r="F57" s="51" t="s">
        <v>15</v>
      </c>
      <c r="G57" s="29"/>
      <c r="H57" s="30" t="e">
        <f>1-#REF!</f>
        <v>#REF!</v>
      </c>
      <c r="I57" s="187"/>
      <c r="J57" s="187"/>
      <c r="K57" s="187"/>
      <c r="L57" s="187"/>
      <c r="M57" s="187"/>
      <c r="N57" s="196"/>
      <c r="O57" s="196"/>
      <c r="P57" s="196"/>
      <c r="Q57" s="196"/>
      <c r="R57" s="196"/>
      <c r="S57" s="199"/>
      <c r="T57" s="31" t="e">
        <f>#REF!</f>
        <v>#REF!</v>
      </c>
      <c r="U57" s="32">
        <f t="shared" si="7"/>
        <v>0.26087615860619695</v>
      </c>
      <c r="V57" s="32">
        <f t="shared" si="8"/>
        <v>0.17</v>
      </c>
      <c r="W57" s="32" t="e">
        <f t="shared" si="0"/>
        <v>#REF!</v>
      </c>
      <c r="X57" s="33">
        <f t="shared" si="9"/>
        <v>11866200</v>
      </c>
      <c r="Y57" s="34">
        <f t="shared" si="1"/>
        <v>350607.09052828164</v>
      </c>
      <c r="Z57" s="34" t="e">
        <f t="shared" si="2"/>
        <v>#REF!</v>
      </c>
      <c r="AA57" s="34" t="e">
        <f t="shared" si="3"/>
        <v>#REF!</v>
      </c>
      <c r="AB57" s="33">
        <f t="shared" si="4"/>
        <v>15000</v>
      </c>
      <c r="AC57" s="54" t="e">
        <f t="shared" si="5"/>
        <v>#REF!</v>
      </c>
      <c r="AD57" s="55" t="e">
        <f t="shared" si="6"/>
        <v>#REF!</v>
      </c>
      <c r="AE57" s="70">
        <v>1</v>
      </c>
    </row>
    <row r="58" spans="1:245" ht="41.25" thickBot="1" x14ac:dyDescent="0.3">
      <c r="A58" s="182"/>
      <c r="B58" s="185"/>
      <c r="C58" s="185"/>
      <c r="D58" s="16" t="s">
        <v>114</v>
      </c>
      <c r="E58" s="4">
        <v>300000</v>
      </c>
      <c r="F58" s="73" t="s">
        <v>10</v>
      </c>
      <c r="G58" s="74"/>
      <c r="H58" s="75" t="e">
        <f>1-#REF!</f>
        <v>#REF!</v>
      </c>
      <c r="I58" s="188"/>
      <c r="J58" s="188"/>
      <c r="K58" s="188"/>
      <c r="L58" s="188"/>
      <c r="M58" s="188"/>
      <c r="N58" s="197"/>
      <c r="O58" s="197"/>
      <c r="P58" s="197"/>
      <c r="Q58" s="197"/>
      <c r="R58" s="197"/>
      <c r="S58" s="200"/>
      <c r="T58" s="76" t="e">
        <f>#REF!</f>
        <v>#REF!</v>
      </c>
      <c r="U58" s="77">
        <f t="shared" si="7"/>
        <v>0.26087615860619695</v>
      </c>
      <c r="V58" s="77">
        <f t="shared" si="8"/>
        <v>0.17</v>
      </c>
      <c r="W58" s="77" t="e">
        <f t="shared" si="0"/>
        <v>#REF!</v>
      </c>
      <c r="X58" s="78">
        <f t="shared" si="9"/>
        <v>11866200</v>
      </c>
      <c r="Y58" s="79">
        <f t="shared" si="1"/>
        <v>350607.09052828164</v>
      </c>
      <c r="Z58" s="79" t="e">
        <f t="shared" si="2"/>
        <v>#REF!</v>
      </c>
      <c r="AA58" s="79" t="e">
        <f t="shared" si="3"/>
        <v>#REF!</v>
      </c>
      <c r="AB58" s="78">
        <f t="shared" si="4"/>
        <v>300000</v>
      </c>
      <c r="AC58" s="146" t="e">
        <f t="shared" si="5"/>
        <v>#REF!</v>
      </c>
      <c r="AD58" s="147" t="e">
        <f t="shared" si="6"/>
        <v>#REF!</v>
      </c>
      <c r="AE58" s="148">
        <v>3</v>
      </c>
    </row>
    <row r="59" spans="1:245" ht="60.75" x14ac:dyDescent="0.25">
      <c r="A59" s="180">
        <v>8</v>
      </c>
      <c r="B59" s="183" t="s">
        <v>111</v>
      </c>
      <c r="C59" s="183" t="s">
        <v>41</v>
      </c>
      <c r="D59" s="15" t="s">
        <v>99</v>
      </c>
      <c r="E59" s="3">
        <v>650000</v>
      </c>
      <c r="F59" s="134" t="s">
        <v>16</v>
      </c>
      <c r="G59" s="89"/>
      <c r="H59" s="90" t="e">
        <f>1-#REF!</f>
        <v>#REF!</v>
      </c>
      <c r="I59" s="186" t="e">
        <f>1-PRODUCT(H59:H63)</f>
        <v>#REF!</v>
      </c>
      <c r="J59" s="186">
        <f>-0.0629*LN(3103)+0.7666</f>
        <v>0.26087615860619695</v>
      </c>
      <c r="K59" s="186">
        <v>0.17</v>
      </c>
      <c r="L59" s="186" t="e">
        <f>K59+(J59-K59)*(1-I59)</f>
        <v>#REF!</v>
      </c>
      <c r="M59" s="186" t="e">
        <f>J59-L59</f>
        <v>#REF!</v>
      </c>
      <c r="N59" s="195">
        <f>11866.2*1000</f>
        <v>11866200</v>
      </c>
      <c r="O59" s="195">
        <f>3.65*POWER(10,-4)*J59*N59*3103*0.1</f>
        <v>350607.09052828164</v>
      </c>
      <c r="P59" s="195" t="e">
        <f>3.65*POWER(10,-4)*L59*N59*3103*0.1</f>
        <v>#REF!</v>
      </c>
      <c r="Q59" s="195" t="e">
        <f>O59-P59</f>
        <v>#REF!</v>
      </c>
      <c r="R59" s="195">
        <f>SUM(E59:E63)</f>
        <v>960000</v>
      </c>
      <c r="S59" s="198" t="e">
        <f>Q59*(POWER(1/1.06,1)+POWER(1/1.06,2)+POWER(1/1.06,3)+POWER(1/1.06,4)+POWER(1/1.06,5))-R59</f>
        <v>#REF!</v>
      </c>
      <c r="T59" s="91" t="e">
        <f>#REF!</f>
        <v>#REF!</v>
      </c>
      <c r="U59" s="92">
        <f t="shared" si="7"/>
        <v>0.26087615860619695</v>
      </c>
      <c r="V59" s="92">
        <f t="shared" si="8"/>
        <v>0.17</v>
      </c>
      <c r="W59" s="92" t="e">
        <f t="shared" si="0"/>
        <v>#REF!</v>
      </c>
      <c r="X59" s="93">
        <f t="shared" si="9"/>
        <v>11866200</v>
      </c>
      <c r="Y59" s="94">
        <f t="shared" si="1"/>
        <v>350607.09052828164</v>
      </c>
      <c r="Z59" s="94" t="e">
        <f t="shared" si="2"/>
        <v>#REF!</v>
      </c>
      <c r="AA59" s="94" t="e">
        <f t="shared" si="3"/>
        <v>#REF!</v>
      </c>
      <c r="AB59" s="93">
        <f t="shared" si="4"/>
        <v>650000</v>
      </c>
      <c r="AC59" s="149" t="e">
        <f t="shared" si="5"/>
        <v>#REF!</v>
      </c>
      <c r="AD59" s="150" t="e">
        <f t="shared" si="6"/>
        <v>#REF!</v>
      </c>
      <c r="AE59" s="151">
        <v>4</v>
      </c>
    </row>
    <row r="60" spans="1:245" ht="40.5" x14ac:dyDescent="0.25">
      <c r="A60" s="181"/>
      <c r="B60" s="184"/>
      <c r="C60" s="184"/>
      <c r="D60" s="12" t="s">
        <v>102</v>
      </c>
      <c r="E60" s="2">
        <v>50000</v>
      </c>
      <c r="F60" s="51" t="s">
        <v>35</v>
      </c>
      <c r="G60" s="29"/>
      <c r="H60" s="30" t="e">
        <f>1-#REF!</f>
        <v>#REF!</v>
      </c>
      <c r="I60" s="187"/>
      <c r="J60" s="187"/>
      <c r="K60" s="187"/>
      <c r="L60" s="187"/>
      <c r="M60" s="187"/>
      <c r="N60" s="196"/>
      <c r="O60" s="196"/>
      <c r="P60" s="196"/>
      <c r="Q60" s="196"/>
      <c r="R60" s="196"/>
      <c r="S60" s="199"/>
      <c r="T60" s="31" t="e">
        <f>#REF!</f>
        <v>#REF!</v>
      </c>
      <c r="U60" s="32">
        <f t="shared" si="7"/>
        <v>0.26087615860619695</v>
      </c>
      <c r="V60" s="32">
        <f t="shared" si="8"/>
        <v>0.17</v>
      </c>
      <c r="W60" s="32" t="e">
        <f t="shared" si="0"/>
        <v>#REF!</v>
      </c>
      <c r="X60" s="33">
        <f t="shared" si="9"/>
        <v>11866200</v>
      </c>
      <c r="Y60" s="34">
        <f t="shared" si="1"/>
        <v>350607.09052828164</v>
      </c>
      <c r="Z60" s="34" t="e">
        <f t="shared" si="2"/>
        <v>#REF!</v>
      </c>
      <c r="AA60" s="34" t="e">
        <f t="shared" si="3"/>
        <v>#REF!</v>
      </c>
      <c r="AB60" s="33">
        <f t="shared" si="4"/>
        <v>50000</v>
      </c>
      <c r="AC60" s="57" t="e">
        <f t="shared" si="5"/>
        <v>#REF!</v>
      </c>
      <c r="AD60" s="58" t="e">
        <f t="shared" si="6"/>
        <v>#REF!</v>
      </c>
      <c r="AE60" s="71">
        <v>3</v>
      </c>
    </row>
    <row r="61" spans="1:245" ht="60.75" x14ac:dyDescent="0.25">
      <c r="A61" s="181"/>
      <c r="B61" s="184"/>
      <c r="C61" s="184"/>
      <c r="D61" s="12" t="s">
        <v>100</v>
      </c>
      <c r="E61" s="2">
        <v>200000</v>
      </c>
      <c r="F61" s="51" t="s">
        <v>36</v>
      </c>
      <c r="G61" s="29"/>
      <c r="H61" s="30" t="e">
        <f>1-#REF!</f>
        <v>#REF!</v>
      </c>
      <c r="I61" s="187"/>
      <c r="J61" s="187"/>
      <c r="K61" s="187"/>
      <c r="L61" s="187"/>
      <c r="M61" s="187"/>
      <c r="N61" s="196"/>
      <c r="O61" s="196"/>
      <c r="P61" s="196"/>
      <c r="Q61" s="196"/>
      <c r="R61" s="196"/>
      <c r="S61" s="199"/>
      <c r="T61" s="31" t="e">
        <f>#REF!</f>
        <v>#REF!</v>
      </c>
      <c r="U61" s="32">
        <f t="shared" si="7"/>
        <v>0.26087615860619695</v>
      </c>
      <c r="V61" s="32">
        <f t="shared" si="8"/>
        <v>0.17</v>
      </c>
      <c r="W61" s="32" t="e">
        <f t="shared" si="0"/>
        <v>#REF!</v>
      </c>
      <c r="X61" s="33">
        <f t="shared" si="9"/>
        <v>11866200</v>
      </c>
      <c r="Y61" s="34">
        <f t="shared" si="1"/>
        <v>350607.09052828164</v>
      </c>
      <c r="Z61" s="34" t="e">
        <f t="shared" si="2"/>
        <v>#REF!</v>
      </c>
      <c r="AA61" s="34" t="e">
        <f t="shared" si="3"/>
        <v>#REF!</v>
      </c>
      <c r="AB61" s="33">
        <f t="shared" si="4"/>
        <v>200000</v>
      </c>
      <c r="AC61" s="57" t="e">
        <f t="shared" si="5"/>
        <v>#REF!</v>
      </c>
      <c r="AD61" s="58" t="e">
        <f t="shared" si="6"/>
        <v>#REF!</v>
      </c>
      <c r="AE61" s="71">
        <v>5</v>
      </c>
    </row>
    <row r="62" spans="1:245" ht="60.75" x14ac:dyDescent="0.25">
      <c r="A62" s="181"/>
      <c r="B62" s="184"/>
      <c r="C62" s="184"/>
      <c r="D62" s="12" t="s">
        <v>101</v>
      </c>
      <c r="E62" s="2">
        <v>30000</v>
      </c>
      <c r="F62" s="51" t="s">
        <v>10</v>
      </c>
      <c r="G62" s="29"/>
      <c r="H62" s="30" t="e">
        <f>1-#REF!</f>
        <v>#REF!</v>
      </c>
      <c r="I62" s="187"/>
      <c r="J62" s="187"/>
      <c r="K62" s="187"/>
      <c r="L62" s="187"/>
      <c r="M62" s="187"/>
      <c r="N62" s="196"/>
      <c r="O62" s="196"/>
      <c r="P62" s="196"/>
      <c r="Q62" s="196"/>
      <c r="R62" s="196"/>
      <c r="S62" s="199"/>
      <c r="T62" s="31" t="e">
        <f>#REF!</f>
        <v>#REF!</v>
      </c>
      <c r="U62" s="32">
        <f t="shared" si="7"/>
        <v>0.26087615860619695</v>
      </c>
      <c r="V62" s="32">
        <f t="shared" si="8"/>
        <v>0.17</v>
      </c>
      <c r="W62" s="32" t="e">
        <f t="shared" si="0"/>
        <v>#REF!</v>
      </c>
      <c r="X62" s="33">
        <f t="shared" si="9"/>
        <v>11866200</v>
      </c>
      <c r="Y62" s="34">
        <f t="shared" si="1"/>
        <v>350607.09052828164</v>
      </c>
      <c r="Z62" s="34" t="e">
        <f t="shared" si="2"/>
        <v>#REF!</v>
      </c>
      <c r="AA62" s="34" t="e">
        <f t="shared" si="3"/>
        <v>#REF!</v>
      </c>
      <c r="AB62" s="33">
        <f t="shared" si="4"/>
        <v>30000</v>
      </c>
      <c r="AC62" s="57" t="e">
        <f t="shared" si="5"/>
        <v>#REF!</v>
      </c>
      <c r="AD62" s="58" t="e">
        <f t="shared" si="6"/>
        <v>#REF!</v>
      </c>
      <c r="AE62" s="71">
        <v>2</v>
      </c>
    </row>
    <row r="63" spans="1:245" ht="41.25" thickBot="1" x14ac:dyDescent="0.3">
      <c r="A63" s="182"/>
      <c r="B63" s="185"/>
      <c r="C63" s="185"/>
      <c r="D63" s="16" t="s">
        <v>79</v>
      </c>
      <c r="E63" s="4">
        <v>30000</v>
      </c>
      <c r="F63" s="73" t="s">
        <v>10</v>
      </c>
      <c r="G63" s="74"/>
      <c r="H63" s="75" t="e">
        <f>1-#REF!</f>
        <v>#REF!</v>
      </c>
      <c r="I63" s="188"/>
      <c r="J63" s="188"/>
      <c r="K63" s="188"/>
      <c r="L63" s="188"/>
      <c r="M63" s="188"/>
      <c r="N63" s="197"/>
      <c r="O63" s="197"/>
      <c r="P63" s="197"/>
      <c r="Q63" s="197"/>
      <c r="R63" s="197"/>
      <c r="S63" s="200"/>
      <c r="T63" s="76" t="e">
        <f>#REF!</f>
        <v>#REF!</v>
      </c>
      <c r="U63" s="77">
        <f t="shared" si="7"/>
        <v>0.26087615860619695</v>
      </c>
      <c r="V63" s="77">
        <f t="shared" si="8"/>
        <v>0.17</v>
      </c>
      <c r="W63" s="77" t="e">
        <f t="shared" si="0"/>
        <v>#REF!</v>
      </c>
      <c r="X63" s="78">
        <f t="shared" si="9"/>
        <v>11866200</v>
      </c>
      <c r="Y63" s="79">
        <f t="shared" si="1"/>
        <v>350607.09052828164</v>
      </c>
      <c r="Z63" s="79" t="e">
        <f t="shared" si="2"/>
        <v>#REF!</v>
      </c>
      <c r="AA63" s="79" t="e">
        <f t="shared" si="3"/>
        <v>#REF!</v>
      </c>
      <c r="AB63" s="78">
        <f t="shared" si="4"/>
        <v>30000</v>
      </c>
      <c r="AC63" s="152" t="e">
        <f t="shared" si="5"/>
        <v>#REF!</v>
      </c>
      <c r="AD63" s="153" t="e">
        <f t="shared" si="6"/>
        <v>#REF!</v>
      </c>
      <c r="AE63" s="154">
        <v>1</v>
      </c>
    </row>
    <row r="64" spans="1:245" ht="20.25" x14ac:dyDescent="0.25">
      <c r="A64" s="180">
        <v>9</v>
      </c>
      <c r="B64" s="176" t="s">
        <v>112</v>
      </c>
      <c r="C64" s="183" t="s">
        <v>28</v>
      </c>
      <c r="D64" s="14" t="s">
        <v>46</v>
      </c>
      <c r="E64" s="3">
        <v>5000000</v>
      </c>
      <c r="F64" s="134" t="s">
        <v>27</v>
      </c>
      <c r="G64" s="89"/>
      <c r="H64" s="90" t="e">
        <f>1-#REF!</f>
        <v>#REF!</v>
      </c>
      <c r="I64" s="186" t="e">
        <f>1-PRODUCT(H64:H68)</f>
        <v>#REF!</v>
      </c>
      <c r="J64" s="186">
        <f>-0.0629*LN(3103)+0.7666</f>
        <v>0.26087615860619695</v>
      </c>
      <c r="K64" s="186">
        <v>0.17</v>
      </c>
      <c r="L64" s="186" t="e">
        <f>K64+(J64-K64)*(1-I64)</f>
        <v>#REF!</v>
      </c>
      <c r="M64" s="186" t="e">
        <f>J64-L64</f>
        <v>#REF!</v>
      </c>
      <c r="N64" s="195">
        <f>11866.2*1000</f>
        <v>11866200</v>
      </c>
      <c r="O64" s="195">
        <f>3.65*POWER(10,-4)*J64*N64*3103*0.1</f>
        <v>350607.09052828164</v>
      </c>
      <c r="P64" s="195" t="e">
        <f>3.65*POWER(10,-4)*L64*N64*3103*0.1</f>
        <v>#REF!</v>
      </c>
      <c r="Q64" s="195" t="e">
        <f>O64-P64</f>
        <v>#REF!</v>
      </c>
      <c r="R64" s="195">
        <f>SUM(E64:E68)</f>
        <v>6215000</v>
      </c>
      <c r="S64" s="198" t="e">
        <f>Q64*(POWER(1/1.06,1)+POWER(1/1.06,2)+POWER(1/1.06,3)+POWER(1/1.06,4)+POWER(1/1.06,5))-R64</f>
        <v>#REF!</v>
      </c>
      <c r="T64" s="91" t="e">
        <f>#REF!</f>
        <v>#REF!</v>
      </c>
      <c r="U64" s="92">
        <f t="shared" si="7"/>
        <v>0.26087615860619695</v>
      </c>
      <c r="V64" s="92">
        <f t="shared" si="8"/>
        <v>0.17</v>
      </c>
      <c r="W64" s="92" t="e">
        <f t="shared" si="0"/>
        <v>#REF!</v>
      </c>
      <c r="X64" s="93">
        <f t="shared" si="9"/>
        <v>11866200</v>
      </c>
      <c r="Y64" s="94">
        <f t="shared" si="1"/>
        <v>350607.09052828164</v>
      </c>
      <c r="Z64" s="94" t="e">
        <f t="shared" si="2"/>
        <v>#REF!</v>
      </c>
      <c r="AA64" s="94" t="e">
        <f t="shared" si="3"/>
        <v>#REF!</v>
      </c>
      <c r="AB64" s="93">
        <f t="shared" si="4"/>
        <v>5000000</v>
      </c>
      <c r="AC64" s="155" t="e">
        <f t="shared" si="5"/>
        <v>#REF!</v>
      </c>
      <c r="AD64" s="156" t="e">
        <f t="shared" si="6"/>
        <v>#REF!</v>
      </c>
      <c r="AE64" s="163">
        <v>5</v>
      </c>
    </row>
    <row r="65" spans="1:245" ht="20.25" x14ac:dyDescent="0.25">
      <c r="A65" s="181"/>
      <c r="B65" s="177"/>
      <c r="C65" s="184"/>
      <c r="D65" s="13" t="s">
        <v>45</v>
      </c>
      <c r="E65" s="2">
        <v>15000</v>
      </c>
      <c r="F65" s="51" t="s">
        <v>15</v>
      </c>
      <c r="G65" s="29"/>
      <c r="H65" s="30" t="e">
        <f>1-#REF!</f>
        <v>#REF!</v>
      </c>
      <c r="I65" s="187"/>
      <c r="J65" s="187"/>
      <c r="K65" s="187"/>
      <c r="L65" s="187"/>
      <c r="M65" s="187"/>
      <c r="N65" s="196"/>
      <c r="O65" s="196"/>
      <c r="P65" s="196"/>
      <c r="Q65" s="196"/>
      <c r="R65" s="196"/>
      <c r="S65" s="199"/>
      <c r="T65" s="31" t="e">
        <f>#REF!</f>
        <v>#REF!</v>
      </c>
      <c r="U65" s="32">
        <f t="shared" si="7"/>
        <v>0.26087615860619695</v>
      </c>
      <c r="V65" s="32">
        <f t="shared" si="8"/>
        <v>0.17</v>
      </c>
      <c r="W65" s="32" t="e">
        <f t="shared" si="0"/>
        <v>#REF!</v>
      </c>
      <c r="X65" s="33">
        <f t="shared" si="9"/>
        <v>11866200</v>
      </c>
      <c r="Y65" s="34">
        <f t="shared" si="1"/>
        <v>350607.09052828164</v>
      </c>
      <c r="Z65" s="34" t="e">
        <f t="shared" si="2"/>
        <v>#REF!</v>
      </c>
      <c r="AA65" s="34" t="e">
        <f t="shared" si="3"/>
        <v>#REF!</v>
      </c>
      <c r="AB65" s="33">
        <f t="shared" si="4"/>
        <v>15000</v>
      </c>
      <c r="AC65" s="59" t="e">
        <f t="shared" si="5"/>
        <v>#REF!</v>
      </c>
      <c r="AD65" s="60" t="e">
        <f t="shared" si="6"/>
        <v>#REF!</v>
      </c>
      <c r="AE65" s="164">
        <v>1</v>
      </c>
    </row>
    <row r="66" spans="1:245" ht="20.25" x14ac:dyDescent="0.25">
      <c r="A66" s="181"/>
      <c r="B66" s="177"/>
      <c r="C66" s="184"/>
      <c r="D66" s="12" t="s">
        <v>49</v>
      </c>
      <c r="E66" s="2">
        <v>600000</v>
      </c>
      <c r="F66" s="51" t="s">
        <v>24</v>
      </c>
      <c r="G66" s="29"/>
      <c r="H66" s="30" t="e">
        <f>1-#REF!</f>
        <v>#REF!</v>
      </c>
      <c r="I66" s="187"/>
      <c r="J66" s="187"/>
      <c r="K66" s="187"/>
      <c r="L66" s="187"/>
      <c r="M66" s="187"/>
      <c r="N66" s="196"/>
      <c r="O66" s="196"/>
      <c r="P66" s="196"/>
      <c r="Q66" s="196"/>
      <c r="R66" s="196"/>
      <c r="S66" s="199"/>
      <c r="T66" s="31" t="e">
        <f>#REF!</f>
        <v>#REF!</v>
      </c>
      <c r="U66" s="32">
        <f t="shared" si="7"/>
        <v>0.26087615860619695</v>
      </c>
      <c r="V66" s="32">
        <f t="shared" si="8"/>
        <v>0.17</v>
      </c>
      <c r="W66" s="32" t="e">
        <f t="shared" si="0"/>
        <v>#REF!</v>
      </c>
      <c r="X66" s="33">
        <f t="shared" si="9"/>
        <v>11866200</v>
      </c>
      <c r="Y66" s="34">
        <f t="shared" si="1"/>
        <v>350607.09052828164</v>
      </c>
      <c r="Z66" s="34" t="e">
        <f t="shared" si="2"/>
        <v>#REF!</v>
      </c>
      <c r="AA66" s="34" t="e">
        <f t="shared" si="3"/>
        <v>#REF!</v>
      </c>
      <c r="AB66" s="33">
        <f t="shared" si="4"/>
        <v>600000</v>
      </c>
      <c r="AC66" s="59" t="e">
        <f t="shared" si="5"/>
        <v>#REF!</v>
      </c>
      <c r="AD66" s="60" t="e">
        <f t="shared" si="6"/>
        <v>#REF!</v>
      </c>
      <c r="AE66" s="164">
        <v>4</v>
      </c>
    </row>
    <row r="67" spans="1:245" ht="75" x14ac:dyDescent="0.25">
      <c r="A67" s="181"/>
      <c r="B67" s="177"/>
      <c r="C67" s="184"/>
      <c r="D67" s="21" t="s">
        <v>57</v>
      </c>
      <c r="E67" s="2">
        <v>550000</v>
      </c>
      <c r="F67" s="51" t="s">
        <v>6</v>
      </c>
      <c r="G67" s="37" t="s">
        <v>91</v>
      </c>
      <c r="H67" s="30" t="e">
        <f>1-#REF!</f>
        <v>#REF!</v>
      </c>
      <c r="I67" s="187"/>
      <c r="J67" s="187"/>
      <c r="K67" s="187"/>
      <c r="L67" s="187"/>
      <c r="M67" s="187"/>
      <c r="N67" s="196"/>
      <c r="O67" s="196"/>
      <c r="P67" s="196"/>
      <c r="Q67" s="196"/>
      <c r="R67" s="196"/>
      <c r="S67" s="199"/>
      <c r="T67" s="31" t="e">
        <f>#REF!</f>
        <v>#REF!</v>
      </c>
      <c r="U67" s="32">
        <f t="shared" si="7"/>
        <v>0.26087615860619695</v>
      </c>
      <c r="V67" s="32">
        <f t="shared" si="8"/>
        <v>0.17</v>
      </c>
      <c r="W67" s="32" t="e">
        <f t="shared" si="0"/>
        <v>#REF!</v>
      </c>
      <c r="X67" s="33">
        <f t="shared" si="9"/>
        <v>11866200</v>
      </c>
      <c r="Y67" s="34">
        <f t="shared" si="1"/>
        <v>350607.09052828164</v>
      </c>
      <c r="Z67" s="34" t="e">
        <f t="shared" si="2"/>
        <v>#REF!</v>
      </c>
      <c r="AA67" s="34" t="e">
        <f t="shared" si="3"/>
        <v>#REF!</v>
      </c>
      <c r="AB67" s="33">
        <f t="shared" si="4"/>
        <v>550000</v>
      </c>
      <c r="AC67" s="59" t="e">
        <f t="shared" si="5"/>
        <v>#REF!</v>
      </c>
      <c r="AD67" s="60" t="e">
        <f t="shared" si="6"/>
        <v>#REF!</v>
      </c>
      <c r="AE67" s="164">
        <v>3</v>
      </c>
    </row>
    <row r="68" spans="1:245" ht="75.75" thickBot="1" x14ac:dyDescent="0.3">
      <c r="A68" s="182"/>
      <c r="B68" s="178"/>
      <c r="C68" s="185"/>
      <c r="D68" s="22" t="s">
        <v>65</v>
      </c>
      <c r="E68" s="4">
        <v>50000</v>
      </c>
      <c r="F68" s="73" t="s">
        <v>7</v>
      </c>
      <c r="G68" s="139" t="s">
        <v>96</v>
      </c>
      <c r="H68" s="75" t="e">
        <f>1-#REF!</f>
        <v>#REF!</v>
      </c>
      <c r="I68" s="188"/>
      <c r="J68" s="188"/>
      <c r="K68" s="188"/>
      <c r="L68" s="188"/>
      <c r="M68" s="188"/>
      <c r="N68" s="197"/>
      <c r="O68" s="197"/>
      <c r="P68" s="197"/>
      <c r="Q68" s="197"/>
      <c r="R68" s="197"/>
      <c r="S68" s="200"/>
      <c r="T68" s="76" t="e">
        <f>#REF!</f>
        <v>#REF!</v>
      </c>
      <c r="U68" s="77">
        <f t="shared" si="7"/>
        <v>0.26087615860619695</v>
      </c>
      <c r="V68" s="77">
        <f t="shared" si="8"/>
        <v>0.17</v>
      </c>
      <c r="W68" s="77" t="e">
        <f t="shared" si="0"/>
        <v>#REF!</v>
      </c>
      <c r="X68" s="78">
        <f t="shared" si="9"/>
        <v>11866200</v>
      </c>
      <c r="Y68" s="79">
        <f t="shared" si="1"/>
        <v>350607.09052828164</v>
      </c>
      <c r="Z68" s="79" t="e">
        <f t="shared" si="2"/>
        <v>#REF!</v>
      </c>
      <c r="AA68" s="79" t="e">
        <f t="shared" si="3"/>
        <v>#REF!</v>
      </c>
      <c r="AB68" s="78">
        <f t="shared" si="4"/>
        <v>50000</v>
      </c>
      <c r="AC68" s="157" t="e">
        <f t="shared" si="5"/>
        <v>#REF!</v>
      </c>
      <c r="AD68" s="158" t="e">
        <f t="shared" si="6"/>
        <v>#REF!</v>
      </c>
      <c r="AE68" s="165">
        <v>2</v>
      </c>
    </row>
    <row r="69" spans="1:245" s="5" customFormat="1" ht="40.5" x14ac:dyDescent="0.3">
      <c r="A69" s="180">
        <v>10</v>
      </c>
      <c r="B69" s="183" t="s">
        <v>113</v>
      </c>
      <c r="C69" s="183" t="s">
        <v>40</v>
      </c>
      <c r="D69" s="15" t="s">
        <v>80</v>
      </c>
      <c r="E69" s="3">
        <v>7000000</v>
      </c>
      <c r="F69" s="134" t="s">
        <v>34</v>
      </c>
      <c r="G69" s="159"/>
      <c r="H69" s="90" t="e">
        <f>1-#REF!</f>
        <v>#REF!</v>
      </c>
      <c r="I69" s="186" t="e">
        <f>1-PRODUCT(H69:H75)</f>
        <v>#REF!</v>
      </c>
      <c r="J69" s="186">
        <f>-0.0629*LN(3103)+0.7666</f>
        <v>0.26087615860619695</v>
      </c>
      <c r="K69" s="186">
        <v>0.23</v>
      </c>
      <c r="L69" s="186" t="e">
        <f>K69+(J69-K69)*(1-I69)</f>
        <v>#REF!</v>
      </c>
      <c r="M69" s="186" t="e">
        <f>J69-L69</f>
        <v>#REF!</v>
      </c>
      <c r="N69" s="195">
        <f>11866.2*1000</f>
        <v>11866200</v>
      </c>
      <c r="O69" s="195">
        <f>3.65*POWER(10,-4)*J69*N69*3103*0.1</f>
        <v>350607.09052828164</v>
      </c>
      <c r="P69" s="195" t="e">
        <f>3.65*POWER(10,-4)*L69*N69*3103*0.1</f>
        <v>#REF!</v>
      </c>
      <c r="Q69" s="195" t="e">
        <f>O69-P69</f>
        <v>#REF!</v>
      </c>
      <c r="R69" s="195">
        <f>SUM(E69:E75)</f>
        <v>7497800</v>
      </c>
      <c r="S69" s="198" t="e">
        <f>Q69*(POWER(1/1.06,1)+POWER(1/1.06,2)+POWER(1/1.06,3)+POWER(1/1.06,4)+POWER(1/1.06,5))-R69</f>
        <v>#REF!</v>
      </c>
      <c r="T69" s="91" t="e">
        <f>#REF!</f>
        <v>#REF!</v>
      </c>
      <c r="U69" s="92">
        <f t="shared" si="7"/>
        <v>0.26087615860619695</v>
      </c>
      <c r="V69" s="92">
        <f>K69</f>
        <v>0.23</v>
      </c>
      <c r="W69" s="92" t="e">
        <f t="shared" si="0"/>
        <v>#REF!</v>
      </c>
      <c r="X69" s="93">
        <f t="shared" si="9"/>
        <v>11866200</v>
      </c>
      <c r="Y69" s="94">
        <f t="shared" si="1"/>
        <v>350607.09052828164</v>
      </c>
      <c r="Z69" s="94" t="e">
        <f t="shared" si="2"/>
        <v>#REF!</v>
      </c>
      <c r="AA69" s="94" t="e">
        <f t="shared" si="3"/>
        <v>#REF!</v>
      </c>
      <c r="AB69" s="93">
        <f t="shared" si="4"/>
        <v>7000000</v>
      </c>
      <c r="AC69" s="160" t="e">
        <f t="shared" si="5"/>
        <v>#REF!</v>
      </c>
      <c r="AD69" s="161" t="e">
        <f t="shared" si="6"/>
        <v>#REF!</v>
      </c>
      <c r="AE69" s="162">
        <v>7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</row>
    <row r="70" spans="1:245" s="5" customFormat="1" ht="40.5" x14ac:dyDescent="0.3">
      <c r="A70" s="181"/>
      <c r="B70" s="184"/>
      <c r="C70" s="184"/>
      <c r="D70" s="12" t="s">
        <v>64</v>
      </c>
      <c r="E70" s="2">
        <v>8300</v>
      </c>
      <c r="F70" s="51" t="s">
        <v>9</v>
      </c>
      <c r="G70" s="61"/>
      <c r="H70" s="30" t="e">
        <f>1-#REF!</f>
        <v>#REF!</v>
      </c>
      <c r="I70" s="187"/>
      <c r="J70" s="187"/>
      <c r="K70" s="187"/>
      <c r="L70" s="187"/>
      <c r="M70" s="187"/>
      <c r="N70" s="196"/>
      <c r="O70" s="196"/>
      <c r="P70" s="196"/>
      <c r="Q70" s="196"/>
      <c r="R70" s="196"/>
      <c r="S70" s="199"/>
      <c r="T70" s="31" t="e">
        <f>#REF!</f>
        <v>#REF!</v>
      </c>
      <c r="U70" s="32">
        <f t="shared" si="7"/>
        <v>0.26087615860619695</v>
      </c>
      <c r="V70" s="32">
        <f>V69</f>
        <v>0.23</v>
      </c>
      <c r="W70" s="32" t="e">
        <f t="shared" si="0"/>
        <v>#REF!</v>
      </c>
      <c r="X70" s="33">
        <f t="shared" si="9"/>
        <v>11866200</v>
      </c>
      <c r="Y70" s="34">
        <f t="shared" si="1"/>
        <v>350607.09052828164</v>
      </c>
      <c r="Z70" s="34" t="e">
        <f t="shared" si="2"/>
        <v>#REF!</v>
      </c>
      <c r="AA70" s="34" t="e">
        <f t="shared" si="3"/>
        <v>#REF!</v>
      </c>
      <c r="AB70" s="33">
        <f t="shared" si="4"/>
        <v>8300</v>
      </c>
      <c r="AC70" s="62" t="e">
        <f t="shared" si="5"/>
        <v>#REF!</v>
      </c>
      <c r="AD70" s="63" t="e">
        <f t="shared" si="6"/>
        <v>#REF!</v>
      </c>
      <c r="AE70" s="72">
        <v>2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</row>
    <row r="71" spans="1:245" ht="20.25" x14ac:dyDescent="0.25">
      <c r="A71" s="181"/>
      <c r="B71" s="184"/>
      <c r="C71" s="184"/>
      <c r="D71" s="12" t="s">
        <v>63</v>
      </c>
      <c r="E71" s="2">
        <v>340000</v>
      </c>
      <c r="F71" s="51" t="s">
        <v>10</v>
      </c>
      <c r="G71" s="29"/>
      <c r="H71" s="30" t="e">
        <f>1-#REF!</f>
        <v>#REF!</v>
      </c>
      <c r="I71" s="187"/>
      <c r="J71" s="187"/>
      <c r="K71" s="187"/>
      <c r="L71" s="187"/>
      <c r="M71" s="187"/>
      <c r="N71" s="196"/>
      <c r="O71" s="196"/>
      <c r="P71" s="196"/>
      <c r="Q71" s="196"/>
      <c r="R71" s="196"/>
      <c r="S71" s="199"/>
      <c r="T71" s="31" t="e">
        <f>#REF!</f>
        <v>#REF!</v>
      </c>
      <c r="U71" s="32">
        <f t="shared" si="7"/>
        <v>0.26087615860619695</v>
      </c>
      <c r="V71" s="32">
        <f t="shared" ref="V71:V75" si="18">V70</f>
        <v>0.23</v>
      </c>
      <c r="W71" s="32" t="e">
        <f t="shared" si="0"/>
        <v>#REF!</v>
      </c>
      <c r="X71" s="33">
        <f t="shared" si="9"/>
        <v>11866200</v>
      </c>
      <c r="Y71" s="34">
        <f t="shared" si="1"/>
        <v>350607.09052828164</v>
      </c>
      <c r="Z71" s="34" t="e">
        <f t="shared" si="2"/>
        <v>#REF!</v>
      </c>
      <c r="AA71" s="34" t="e">
        <f t="shared" si="3"/>
        <v>#REF!</v>
      </c>
      <c r="AB71" s="33">
        <f t="shared" si="4"/>
        <v>340000</v>
      </c>
      <c r="AC71" s="62" t="e">
        <f t="shared" si="5"/>
        <v>#REF!</v>
      </c>
      <c r="AD71" s="63" t="e">
        <f t="shared" si="6"/>
        <v>#REF!</v>
      </c>
      <c r="AE71" s="72">
        <v>6</v>
      </c>
    </row>
    <row r="72" spans="1:245" ht="40.5" x14ac:dyDescent="0.25">
      <c r="A72" s="181"/>
      <c r="B72" s="184"/>
      <c r="C72" s="184"/>
      <c r="D72" s="12" t="s">
        <v>67</v>
      </c>
      <c r="E72" s="2">
        <f>1700*25</f>
        <v>42500</v>
      </c>
      <c r="F72" s="51" t="s">
        <v>8</v>
      </c>
      <c r="G72" s="29"/>
      <c r="H72" s="30" t="e">
        <f>1-#REF!</f>
        <v>#REF!</v>
      </c>
      <c r="I72" s="187"/>
      <c r="J72" s="187"/>
      <c r="K72" s="187"/>
      <c r="L72" s="187"/>
      <c r="M72" s="187"/>
      <c r="N72" s="196"/>
      <c r="O72" s="196"/>
      <c r="P72" s="196"/>
      <c r="Q72" s="196"/>
      <c r="R72" s="196"/>
      <c r="S72" s="199"/>
      <c r="T72" s="31" t="e">
        <f>#REF!</f>
        <v>#REF!</v>
      </c>
      <c r="U72" s="32">
        <f t="shared" si="7"/>
        <v>0.26087615860619695</v>
      </c>
      <c r="V72" s="32">
        <f t="shared" si="18"/>
        <v>0.23</v>
      </c>
      <c r="W72" s="32" t="e">
        <f t="shared" si="0"/>
        <v>#REF!</v>
      </c>
      <c r="X72" s="33">
        <f t="shared" si="9"/>
        <v>11866200</v>
      </c>
      <c r="Y72" s="34">
        <f t="shared" si="1"/>
        <v>350607.09052828164</v>
      </c>
      <c r="Z72" s="34" t="e">
        <f t="shared" si="2"/>
        <v>#REF!</v>
      </c>
      <c r="AA72" s="34" t="e">
        <f t="shared" si="3"/>
        <v>#REF!</v>
      </c>
      <c r="AB72" s="33">
        <f t="shared" si="4"/>
        <v>42500</v>
      </c>
      <c r="AC72" s="62" t="e">
        <f t="shared" si="5"/>
        <v>#REF!</v>
      </c>
      <c r="AD72" s="63" t="e">
        <f t="shared" si="6"/>
        <v>#REF!</v>
      </c>
      <c r="AE72" s="72">
        <v>4</v>
      </c>
    </row>
    <row r="73" spans="1:245" ht="20.25" x14ac:dyDescent="0.25">
      <c r="A73" s="181"/>
      <c r="B73" s="184"/>
      <c r="C73" s="184"/>
      <c r="D73" s="13" t="s">
        <v>45</v>
      </c>
      <c r="E73" s="2">
        <v>15000</v>
      </c>
      <c r="F73" s="51" t="s">
        <v>15</v>
      </c>
      <c r="G73" s="29"/>
      <c r="H73" s="30" t="e">
        <f>1-#REF!</f>
        <v>#REF!</v>
      </c>
      <c r="I73" s="187"/>
      <c r="J73" s="187"/>
      <c r="K73" s="187"/>
      <c r="L73" s="187"/>
      <c r="M73" s="187"/>
      <c r="N73" s="196"/>
      <c r="O73" s="196"/>
      <c r="P73" s="196"/>
      <c r="Q73" s="196"/>
      <c r="R73" s="196"/>
      <c r="S73" s="199"/>
      <c r="T73" s="31" t="e">
        <f>#REF!</f>
        <v>#REF!</v>
      </c>
      <c r="U73" s="32">
        <f t="shared" si="7"/>
        <v>0.26087615860619695</v>
      </c>
      <c r="V73" s="32">
        <f t="shared" si="18"/>
        <v>0.23</v>
      </c>
      <c r="W73" s="32" t="e">
        <f t="shared" si="0"/>
        <v>#REF!</v>
      </c>
      <c r="X73" s="33">
        <f t="shared" si="9"/>
        <v>11866200</v>
      </c>
      <c r="Y73" s="34">
        <f t="shared" si="1"/>
        <v>350607.09052828164</v>
      </c>
      <c r="Z73" s="34" t="e">
        <f t="shared" si="2"/>
        <v>#REF!</v>
      </c>
      <c r="AA73" s="34" t="e">
        <f t="shared" si="3"/>
        <v>#REF!</v>
      </c>
      <c r="AB73" s="33">
        <f t="shared" si="4"/>
        <v>15000</v>
      </c>
      <c r="AC73" s="62" t="e">
        <f t="shared" si="5"/>
        <v>#REF!</v>
      </c>
      <c r="AD73" s="63" t="e">
        <f t="shared" si="6"/>
        <v>#REF!</v>
      </c>
      <c r="AE73" s="72">
        <v>1</v>
      </c>
    </row>
    <row r="74" spans="1:245" s="6" customFormat="1" ht="20.25" x14ac:dyDescent="0.25">
      <c r="A74" s="181"/>
      <c r="B74" s="184"/>
      <c r="C74" s="184"/>
      <c r="D74" s="12" t="s">
        <v>78</v>
      </c>
      <c r="E74" s="2">
        <v>42000</v>
      </c>
      <c r="F74" s="51" t="s">
        <v>11</v>
      </c>
      <c r="G74" s="29"/>
      <c r="H74" s="30" t="e">
        <f>1-#REF!</f>
        <v>#REF!</v>
      </c>
      <c r="I74" s="187"/>
      <c r="J74" s="187"/>
      <c r="K74" s="187"/>
      <c r="L74" s="187"/>
      <c r="M74" s="187"/>
      <c r="N74" s="196"/>
      <c r="O74" s="196"/>
      <c r="P74" s="196"/>
      <c r="Q74" s="196"/>
      <c r="R74" s="196"/>
      <c r="S74" s="199"/>
      <c r="T74" s="31" t="e">
        <f>#REF!</f>
        <v>#REF!</v>
      </c>
      <c r="U74" s="32">
        <f t="shared" si="7"/>
        <v>0.26087615860619695</v>
      </c>
      <c r="V74" s="32">
        <f t="shared" si="18"/>
        <v>0.23</v>
      </c>
      <c r="W74" s="32" t="e">
        <f t="shared" si="0"/>
        <v>#REF!</v>
      </c>
      <c r="X74" s="33">
        <f t="shared" si="9"/>
        <v>11866200</v>
      </c>
      <c r="Y74" s="34">
        <f t="shared" si="1"/>
        <v>350607.09052828164</v>
      </c>
      <c r="Z74" s="34" t="e">
        <f t="shared" si="2"/>
        <v>#REF!</v>
      </c>
      <c r="AA74" s="34" t="e">
        <f t="shared" si="3"/>
        <v>#REF!</v>
      </c>
      <c r="AB74" s="33">
        <f t="shared" si="4"/>
        <v>42000</v>
      </c>
      <c r="AC74" s="62" t="e">
        <f t="shared" si="5"/>
        <v>#REF!</v>
      </c>
      <c r="AD74" s="63" t="e">
        <f t="shared" si="6"/>
        <v>#REF!</v>
      </c>
      <c r="AE74" s="72">
        <v>5</v>
      </c>
    </row>
    <row r="75" spans="1:245" s="6" customFormat="1" ht="41.25" thickBot="1" x14ac:dyDescent="0.3">
      <c r="A75" s="182"/>
      <c r="B75" s="185"/>
      <c r="C75" s="185"/>
      <c r="D75" s="16" t="s">
        <v>66</v>
      </c>
      <c r="E75" s="4">
        <v>50000</v>
      </c>
      <c r="F75" s="73" t="s">
        <v>7</v>
      </c>
      <c r="G75" s="74"/>
      <c r="H75" s="75" t="e">
        <f>1-#REF!</f>
        <v>#REF!</v>
      </c>
      <c r="I75" s="188"/>
      <c r="J75" s="188"/>
      <c r="K75" s="188"/>
      <c r="L75" s="188"/>
      <c r="M75" s="188"/>
      <c r="N75" s="197"/>
      <c r="O75" s="197"/>
      <c r="P75" s="197"/>
      <c r="Q75" s="197"/>
      <c r="R75" s="197"/>
      <c r="S75" s="200"/>
      <c r="T75" s="76" t="e">
        <f>#REF!</f>
        <v>#REF!</v>
      </c>
      <c r="U75" s="77">
        <f t="shared" si="7"/>
        <v>0.26087615860619695</v>
      </c>
      <c r="V75" s="77">
        <f t="shared" si="18"/>
        <v>0.23</v>
      </c>
      <c r="W75" s="77" t="e">
        <f t="shared" si="0"/>
        <v>#REF!</v>
      </c>
      <c r="X75" s="78">
        <f t="shared" si="9"/>
        <v>11866200</v>
      </c>
      <c r="Y75" s="79">
        <f t="shared" si="1"/>
        <v>350607.09052828164</v>
      </c>
      <c r="Z75" s="79" t="e">
        <f t="shared" si="2"/>
        <v>#REF!</v>
      </c>
      <c r="AA75" s="79" t="e">
        <f t="shared" si="3"/>
        <v>#REF!</v>
      </c>
      <c r="AB75" s="78">
        <f t="shared" si="4"/>
        <v>50000</v>
      </c>
      <c r="AC75" s="80" t="e">
        <f t="shared" si="5"/>
        <v>#REF!</v>
      </c>
      <c r="AD75" s="81" t="e">
        <f t="shared" si="6"/>
        <v>#REF!</v>
      </c>
      <c r="AE75" s="82">
        <v>3</v>
      </c>
    </row>
    <row r="77" spans="1:245" s="6" customFormat="1" x14ac:dyDescent="0.25">
      <c r="A77" s="24"/>
      <c r="B77"/>
      <c r="C77"/>
      <c r="D77"/>
      <c r="E77"/>
      <c r="F77"/>
      <c r="G77" s="25"/>
      <c r="T77" s="26"/>
      <c r="U77" s="27"/>
      <c r="V77" s="26"/>
      <c r="Y77" s="26"/>
    </row>
    <row r="78" spans="1:245" s="6" customFormat="1" x14ac:dyDescent="0.25">
      <c r="A78" s="24"/>
      <c r="B78"/>
      <c r="C78"/>
      <c r="D78"/>
      <c r="E78"/>
      <c r="F78"/>
      <c r="G78" s="25"/>
      <c r="T78" s="26"/>
      <c r="U78" s="27"/>
      <c r="V78" s="26"/>
      <c r="Y78" s="26"/>
    </row>
    <row r="79" spans="1:245" s="6" customFormat="1" x14ac:dyDescent="0.25">
      <c r="A79" s="24"/>
      <c r="B79"/>
      <c r="C79"/>
      <c r="D79"/>
      <c r="E79"/>
      <c r="F79"/>
      <c r="G79" s="25"/>
      <c r="T79" s="26"/>
      <c r="U79" s="27"/>
      <c r="V79" s="26"/>
      <c r="Y79" s="26"/>
    </row>
    <row r="80" spans="1:245" s="6" customFormat="1" x14ac:dyDescent="0.25">
      <c r="A80" s="24"/>
      <c r="B80"/>
      <c r="C80"/>
      <c r="D80"/>
      <c r="E80"/>
      <c r="F80"/>
      <c r="G80" s="25"/>
      <c r="T80" s="26"/>
      <c r="U80" s="27"/>
      <c r="V80" s="26"/>
      <c r="Y80" s="26"/>
    </row>
    <row r="81" spans="1:25" s="6" customFormat="1" x14ac:dyDescent="0.25">
      <c r="A81" s="24"/>
      <c r="B81"/>
      <c r="C81"/>
      <c r="D81"/>
      <c r="E81"/>
      <c r="F81"/>
      <c r="G81" s="25"/>
      <c r="T81" s="26"/>
      <c r="U81" s="27"/>
      <c r="V81" s="26"/>
      <c r="Y81" s="26"/>
    </row>
    <row r="82" spans="1:25" s="6" customFormat="1" x14ac:dyDescent="0.25">
      <c r="A82" s="24"/>
      <c r="B82"/>
      <c r="C82"/>
      <c r="D82"/>
      <c r="E82"/>
      <c r="F82"/>
      <c r="G82" s="25"/>
      <c r="T82" s="26"/>
      <c r="U82" s="27"/>
      <c r="V82" s="26"/>
      <c r="Y82" s="26"/>
    </row>
    <row r="83" spans="1:25" s="6" customFormat="1" x14ac:dyDescent="0.25">
      <c r="A83" s="24"/>
      <c r="B83"/>
      <c r="C83"/>
      <c r="D83"/>
      <c r="E83"/>
      <c r="F83"/>
      <c r="G83" s="25"/>
      <c r="T83" s="26"/>
      <c r="U83" s="27"/>
      <c r="V83" s="26"/>
      <c r="Y83" s="26"/>
    </row>
    <row r="84" spans="1:25" s="6" customFormat="1" x14ac:dyDescent="0.25">
      <c r="A84" s="24"/>
      <c r="B84"/>
      <c r="C84"/>
      <c r="D84"/>
      <c r="E84"/>
      <c r="F84"/>
      <c r="G84" s="25"/>
      <c r="T84" s="26"/>
      <c r="U84" s="27"/>
      <c r="V84" s="26"/>
      <c r="Y84" s="26"/>
    </row>
    <row r="85" spans="1:25" s="6" customFormat="1" x14ac:dyDescent="0.25">
      <c r="A85" s="24"/>
      <c r="B85"/>
      <c r="C85"/>
      <c r="D85"/>
      <c r="E85"/>
      <c r="F85"/>
      <c r="G85" s="25"/>
      <c r="T85" s="26"/>
      <c r="U85" s="27"/>
      <c r="V85" s="26"/>
      <c r="Y85" s="26"/>
    </row>
    <row r="86" spans="1:25" s="6" customFormat="1" x14ac:dyDescent="0.25">
      <c r="A86" s="24"/>
      <c r="B86"/>
      <c r="C86"/>
      <c r="D86"/>
      <c r="E86"/>
      <c r="F86"/>
      <c r="G86" s="25"/>
      <c r="T86" s="26"/>
      <c r="U86" s="27"/>
      <c r="V86" s="26"/>
      <c r="Y86" s="26"/>
    </row>
    <row r="87" spans="1:25" s="6" customFormat="1" x14ac:dyDescent="0.25">
      <c r="A87" s="24"/>
      <c r="B87"/>
      <c r="C87"/>
      <c r="D87"/>
      <c r="E87"/>
      <c r="F87"/>
      <c r="G87" s="25"/>
      <c r="T87" s="26"/>
      <c r="U87" s="27"/>
      <c r="V87" s="26"/>
      <c r="Y87" s="26"/>
    </row>
  </sheetData>
  <autoFilter ref="A3:F52" xr:uid="{00000000-0009-0000-0000-000000000000}"/>
  <mergeCells count="130">
    <mergeCell ref="R4:R13"/>
    <mergeCell ref="R14:R23"/>
    <mergeCell ref="R24:R31"/>
    <mergeCell ref="R32:R39"/>
    <mergeCell ref="R50:R53"/>
    <mergeCell ref="R54:R58"/>
    <mergeCell ref="R59:R63"/>
    <mergeCell ref="S69:S75"/>
    <mergeCell ref="R64:R68"/>
    <mergeCell ref="R69:R75"/>
    <mergeCell ref="S4:S13"/>
    <mergeCell ref="S14:S23"/>
    <mergeCell ref="S24:S31"/>
    <mergeCell ref="S32:S39"/>
    <mergeCell ref="S50:S53"/>
    <mergeCell ref="S54:S58"/>
    <mergeCell ref="S59:S63"/>
    <mergeCell ref="S64:S68"/>
    <mergeCell ref="P59:P63"/>
    <mergeCell ref="P64:P68"/>
    <mergeCell ref="P69:P75"/>
    <mergeCell ref="Q4:Q13"/>
    <mergeCell ref="Q14:Q23"/>
    <mergeCell ref="Q24:Q31"/>
    <mergeCell ref="Q32:Q39"/>
    <mergeCell ref="Q50:Q53"/>
    <mergeCell ref="Q54:Q58"/>
    <mergeCell ref="Q59:Q63"/>
    <mergeCell ref="Q64:Q68"/>
    <mergeCell ref="Q69:Q75"/>
    <mergeCell ref="P4:P13"/>
    <mergeCell ref="P14:P23"/>
    <mergeCell ref="P24:P31"/>
    <mergeCell ref="P32:P39"/>
    <mergeCell ref="P50:P53"/>
    <mergeCell ref="P54:P58"/>
    <mergeCell ref="O69:O75"/>
    <mergeCell ref="M54:M58"/>
    <mergeCell ref="M50:M53"/>
    <mergeCell ref="M32:M39"/>
    <mergeCell ref="M24:M31"/>
    <mergeCell ref="M14:M23"/>
    <mergeCell ref="N64:N68"/>
    <mergeCell ref="N69:N75"/>
    <mergeCell ref="O4:O13"/>
    <mergeCell ref="O14:O23"/>
    <mergeCell ref="O24:O31"/>
    <mergeCell ref="O32:O39"/>
    <mergeCell ref="O50:O53"/>
    <mergeCell ref="O54:O58"/>
    <mergeCell ref="O59:O63"/>
    <mergeCell ref="O64:O68"/>
    <mergeCell ref="M59:M63"/>
    <mergeCell ref="M64:M68"/>
    <mergeCell ref="L4:L13"/>
    <mergeCell ref="L14:L23"/>
    <mergeCell ref="L24:L31"/>
    <mergeCell ref="L32:L39"/>
    <mergeCell ref="L50:L53"/>
    <mergeCell ref="M69:M75"/>
    <mergeCell ref="N4:N13"/>
    <mergeCell ref="N14:N23"/>
    <mergeCell ref="N24:N31"/>
    <mergeCell ref="N32:N39"/>
    <mergeCell ref="N50:N53"/>
    <mergeCell ref="N54:N58"/>
    <mergeCell ref="N59:N63"/>
    <mergeCell ref="L54:L58"/>
    <mergeCell ref="L59:L63"/>
    <mergeCell ref="L64:L68"/>
    <mergeCell ref="L69:L75"/>
    <mergeCell ref="M4:M13"/>
    <mergeCell ref="I24:I31"/>
    <mergeCell ref="I32:I39"/>
    <mergeCell ref="I50:I53"/>
    <mergeCell ref="J54:J58"/>
    <mergeCell ref="J59:J63"/>
    <mergeCell ref="J64:J68"/>
    <mergeCell ref="J69:J75"/>
    <mergeCell ref="K4:K13"/>
    <mergeCell ref="K14:K23"/>
    <mergeCell ref="K24:K31"/>
    <mergeCell ref="K32:K39"/>
    <mergeCell ref="K50:K53"/>
    <mergeCell ref="K54:K58"/>
    <mergeCell ref="K59:K63"/>
    <mergeCell ref="K64:K68"/>
    <mergeCell ref="K69:K75"/>
    <mergeCell ref="A2:AE2"/>
    <mergeCell ref="A64:A68"/>
    <mergeCell ref="B64:B68"/>
    <mergeCell ref="C64:C68"/>
    <mergeCell ref="A69:A75"/>
    <mergeCell ref="B69:B75"/>
    <mergeCell ref="C69:C75"/>
    <mergeCell ref="A54:A58"/>
    <mergeCell ref="B54:B58"/>
    <mergeCell ref="C54:C58"/>
    <mergeCell ref="A59:A63"/>
    <mergeCell ref="B59:B63"/>
    <mergeCell ref="C59:C63"/>
    <mergeCell ref="I54:I58"/>
    <mergeCell ref="I59:I63"/>
    <mergeCell ref="I64:I68"/>
    <mergeCell ref="I69:I75"/>
    <mergeCell ref="J4:J13"/>
    <mergeCell ref="J14:J23"/>
    <mergeCell ref="J24:J31"/>
    <mergeCell ref="J32:J39"/>
    <mergeCell ref="J50:J53"/>
    <mergeCell ref="I4:I13"/>
    <mergeCell ref="I14:I23"/>
    <mergeCell ref="A4:A13"/>
    <mergeCell ref="B4:B13"/>
    <mergeCell ref="C4:C13"/>
    <mergeCell ref="A14:A23"/>
    <mergeCell ref="B14:B23"/>
    <mergeCell ref="C14:C23"/>
    <mergeCell ref="A50:A53"/>
    <mergeCell ref="B50:B53"/>
    <mergeCell ref="C50:C53"/>
    <mergeCell ref="A24:A31"/>
    <mergeCell ref="B24:B31"/>
    <mergeCell ref="C24:C31"/>
    <mergeCell ref="A32:A39"/>
    <mergeCell ref="B32:B39"/>
    <mergeCell ref="C32:C39"/>
    <mergeCell ref="A40:A49"/>
    <mergeCell ref="B40:B49"/>
    <mergeCell ref="C40:C49"/>
  </mergeCells>
  <pageMargins left="0.51181102362204722" right="0.51181102362204722" top="0.35433070866141736" bottom="0.35433070866141736" header="0.31496062992125984" footer="0.31496062992125984"/>
  <pageSetup paperSize="8" scale="71" fitToWidth="0" fitToHeight="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4"/>
  <sheetViews>
    <sheetView workbookViewId="0">
      <selection activeCell="C16" sqref="C16"/>
    </sheetView>
  </sheetViews>
  <sheetFormatPr defaultColWidth="8.85546875" defaultRowHeight="15" x14ac:dyDescent="0.25"/>
  <cols>
    <col min="3" max="3" width="35.5703125" customWidth="1"/>
  </cols>
  <sheetData>
    <row r="2" spans="2:3" x14ac:dyDescent="0.25">
      <c r="B2" s="19" t="s">
        <v>85</v>
      </c>
      <c r="C2" s="18" t="s">
        <v>86</v>
      </c>
    </row>
    <row r="3" spans="2:3" ht="15" customHeight="1" x14ac:dyDescent="0.25">
      <c r="B3" s="17"/>
      <c r="C3" s="20" t="s">
        <v>131</v>
      </c>
    </row>
    <row r="4" spans="2:3" ht="15" customHeight="1" x14ac:dyDescent="0.25">
      <c r="B4" s="83"/>
      <c r="C4" s="20" t="s">
        <v>132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Конструктор </vt:lpstr>
      <vt:lpstr>Цветовое обозначение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2021-05-17T08:29:30Z</dcterms:modified>
</cp:coreProperties>
</file>